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25200" windowHeight="19340" activeTab="0"/>
  </bookViews>
  <sheets>
    <sheet name="Sheet1" sheetId="1" r:id="rId1"/>
    <sheet name="Sheet2" sheetId="2" r:id="rId2"/>
    <sheet name="Sheet3" sheetId="3" r:id="rId3"/>
  </sheets>
  <definedNames>
    <definedName name="c_">'Sheet1'!$C$6</definedName>
    <definedName name="Kr">'Sheet1'!$C$5</definedName>
    <definedName name="Kt">'Sheet1'!$C$7</definedName>
    <definedName name="L">'Sheet1'!$C$4</definedName>
    <definedName name="LB">'Sheet1'!$C$8</definedName>
    <definedName name="n">'Sheet1'!$C$3</definedName>
    <definedName name="pO2">'Sheet1'!$E$3:$E$102</definedName>
    <definedName name="pO2B">'Sheet1'!$L$3:$L$102</definedName>
    <definedName name="_xlnm.Print_Area" localSheetId="0">'Sheet1'!$A$1:$K$45</definedName>
    <definedName name="Y">'Sheet1'!$F$3:$F$102</definedName>
    <definedName name="YB">'Sheet1'!$M$3:$M$102</definedName>
  </definedNames>
  <calcPr fullCalcOnLoad="1"/>
</workbook>
</file>

<file path=xl/sharedStrings.xml><?xml version="1.0" encoding="utf-8"?>
<sst xmlns="http://schemas.openxmlformats.org/spreadsheetml/2006/main" count="43" uniqueCount="38">
  <si>
    <t>MWC Model for Hemoglobin allostery</t>
  </si>
  <si>
    <t>Subunits</t>
  </si>
  <si>
    <t>n</t>
  </si>
  <si>
    <t>Intrinsic T preference</t>
  </si>
  <si>
    <t>L</t>
  </si>
  <si>
    <t>Binding constant to R</t>
  </si>
  <si>
    <t>Kr</t>
  </si>
  <si>
    <t>Preference for R</t>
  </si>
  <si>
    <t>c</t>
  </si>
  <si>
    <t>Binding constant to T</t>
  </si>
  <si>
    <t>Kt</t>
  </si>
  <si>
    <t>pO2</t>
  </si>
  <si>
    <t>Y</t>
  </si>
  <si>
    <t>1+Kr*pO2</t>
  </si>
  <si>
    <t>1+cKr*pO2</t>
  </si>
  <si>
    <t>Hill Slope</t>
  </si>
  <si>
    <t>log(Y/1-Y)</t>
  </si>
  <si>
    <t>log(pO2)</t>
  </si>
  <si>
    <t>LB</t>
  </si>
  <si>
    <t>pO2B</t>
  </si>
  <si>
    <t>YB</t>
  </si>
  <si>
    <t>O2 Delivery</t>
  </si>
  <si>
    <t>Tissue pO2</t>
  </si>
  <si>
    <t>w/ BPG</t>
  </si>
  <si>
    <t>Lung pO2- normal</t>
  </si>
  <si>
    <t>Lung pO2- altitude</t>
  </si>
  <si>
    <t>Delivery - normal</t>
  </si>
  <si>
    <t>Delivery - altitude</t>
  </si>
  <si>
    <t>p50</t>
  </si>
  <si>
    <t>no extra BPG</t>
  </si>
  <si>
    <t>Intrinsic T preference w/ more BPG</t>
  </si>
  <si>
    <t>Max Hill slope, no BPG</t>
  </si>
  <si>
    <t>Max Hill slope, with extra BPG</t>
  </si>
  <si>
    <t>Parameters tuned to give reasonable curves</t>
  </si>
  <si>
    <t>Table for no extra BPG</t>
  </si>
  <si>
    <t>Table for extra BPG</t>
  </si>
  <si>
    <t>(numerically estimated)</t>
  </si>
  <si>
    <t>Eqn from van Holde, Phys. Biochem.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</si>
</sst>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.5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b/>
      <sz val="9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Geneva"/>
                <a:ea typeface="Geneva"/>
                <a:cs typeface="Geneva"/>
              </a:rPr>
              <a:t>Cooperative Binding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Sheet1!$E$3:$E$102</c:f>
              <c:numCache/>
            </c:numRef>
          </c:xVal>
          <c:yVal>
            <c:numRef>
              <c:f>Sheet1!$F$3:$F$102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Sheet1!$L$3:$L$102</c:f>
              <c:numCache/>
            </c:numRef>
          </c:xVal>
          <c:yVal>
            <c:numRef>
              <c:f>Sheet1!$M$3:$M$102</c:f>
              <c:numCache/>
            </c:numRef>
          </c:yVal>
          <c:smooth val="1"/>
        </c:ser>
        <c:axId val="37343249"/>
        <c:axId val="48190410"/>
      </c:scatterChart>
      <c:valAx>
        <c:axId val="373432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pO2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90410"/>
        <c:crosses val="autoZero"/>
        <c:crossBetween val="midCat"/>
        <c:dispUnits/>
      </c:valAx>
      <c:valAx>
        <c:axId val="481904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YO2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7343249"/>
        <c:crosses val="autoZero"/>
        <c:crossBetween val="midCat"/>
        <c:dispUnits/>
        <c:majorUnit val="0.2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Geneva"/>
                <a:ea typeface="Geneva"/>
                <a:cs typeface="Geneva"/>
              </a:rPr>
              <a:t>Hill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Sheet1!$K$2</c:f>
              <c:strCache>
                <c:ptCount val="1"/>
                <c:pt idx="0">
                  <c:v>log(Y/1-Y)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Sheet1!$J$3:$J$102</c:f>
              <c:numCache/>
            </c:numRef>
          </c:xVal>
          <c:yVal>
            <c:numRef>
              <c:f>Sheet1!$K$3:$K$102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Sheet1!$Q$3:$Q$102</c:f>
              <c:numCache/>
            </c:numRef>
          </c:xVal>
          <c:yVal>
            <c:numRef>
              <c:f>Sheet1!$R$3:$R$102</c:f>
              <c:numCache/>
            </c:numRef>
          </c:yVal>
          <c:smooth val="1"/>
        </c:ser>
        <c:axId val="62498811"/>
        <c:axId val="5662436"/>
      </c:scatterChart>
      <c:valAx>
        <c:axId val="6249881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Log(pO2)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2436"/>
        <c:crosses val="autoZero"/>
        <c:crossBetween val="midCat"/>
        <c:dispUnits/>
      </c:valAx>
      <c:valAx>
        <c:axId val="5662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Log(Y/(1-Y)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98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47625</xdr:rowOff>
    </xdr:from>
    <xdr:to>
      <xdr:col>4</xdr:col>
      <xdr:colOff>809625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47625" y="3448050"/>
        <a:ext cx="54959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44</xdr:row>
      <xdr:rowOff>123825</xdr:rowOff>
    </xdr:from>
    <xdr:to>
      <xdr:col>4</xdr:col>
      <xdr:colOff>371475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228600" y="7248525"/>
        <a:ext cx="48768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workbookViewId="0" topLeftCell="A1">
      <selection activeCell="D8" sqref="D8"/>
    </sheetView>
  </sheetViews>
  <sheetFormatPr defaultColWidth="11.00390625" defaultRowHeight="12"/>
  <cols>
    <col min="1" max="1" width="29.125" style="0" customWidth="1"/>
  </cols>
  <sheetData>
    <row r="1" spans="1:12" ht="12.75">
      <c r="A1" s="3" t="s">
        <v>0</v>
      </c>
      <c r="E1" t="s">
        <v>34</v>
      </c>
      <c r="L1" t="s">
        <v>35</v>
      </c>
    </row>
    <row r="2" spans="1:18" ht="12.75">
      <c r="A2" t="s">
        <v>33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17</v>
      </c>
      <c r="K2" t="s">
        <v>16</v>
      </c>
      <c r="L2" t="s">
        <v>19</v>
      </c>
      <c r="M2" t="s">
        <v>20</v>
      </c>
      <c r="N2" t="s">
        <v>13</v>
      </c>
      <c r="O2" t="s">
        <v>14</v>
      </c>
      <c r="P2" t="s">
        <v>15</v>
      </c>
      <c r="Q2" t="s">
        <v>17</v>
      </c>
      <c r="R2" t="s">
        <v>16</v>
      </c>
    </row>
    <row r="3" spans="1:18" ht="12.75">
      <c r="A3" t="s">
        <v>1</v>
      </c>
      <c r="B3" t="s">
        <v>2</v>
      </c>
      <c r="C3">
        <v>4</v>
      </c>
      <c r="E3">
        <v>1</v>
      </c>
      <c r="F3" s="1">
        <f>Kr*E3*((G3^(n-1)+L*c_*H3^(n-1))/(G3^n+L*H3^n))</f>
        <v>0.0027754393532539107</v>
      </c>
      <c r="G3" s="1">
        <f>1+Kr*E3</f>
        <v>1.19</v>
      </c>
      <c r="H3" s="1">
        <f>1+$C$5*$C$6*E3</f>
        <v>1.00247</v>
      </c>
      <c r="J3">
        <f>LOG(pO2)</f>
        <v>0</v>
      </c>
      <c r="K3">
        <f>LOG(Y/(1-Y))</f>
        <v>-2.5554612242978783</v>
      </c>
      <c r="L3">
        <v>1</v>
      </c>
      <c r="M3" s="1">
        <f aca="true" t="shared" si="0" ref="M3:M8">Kr*L3*((N3^(n-1)+LB*c_*O3^(n-1))/(N3^n+LB*O3^n))</f>
        <v>0.00258867256181514</v>
      </c>
      <c r="N3" s="1">
        <f aca="true" t="shared" si="1" ref="N3:N8">1+Kr*L3</f>
        <v>1.19</v>
      </c>
      <c r="O3" s="1">
        <f aca="true" t="shared" si="2" ref="O3:O8">1+$C$5*$C$6*L3</f>
        <v>1.00247</v>
      </c>
      <c r="Q3">
        <f>LOG(pO2B)</f>
        <v>0</v>
      </c>
      <c r="R3">
        <f>LOG(YB/(1-YB))</f>
        <v>-2.585797175617779</v>
      </c>
    </row>
    <row r="4" spans="1:18" ht="12.75">
      <c r="A4" t="s">
        <v>3</v>
      </c>
      <c r="B4" t="s">
        <v>4</v>
      </c>
      <c r="C4" s="1">
        <v>1000</v>
      </c>
      <c r="E4">
        <v>2</v>
      </c>
      <c r="F4" s="1">
        <f aca="true" t="shared" si="3" ref="F4:F67">Kr*E4*((G4^(n-1)+L*c_*H4^(n-1))/(G4^n+L*H4^n))</f>
        <v>0.005874003706159336</v>
      </c>
      <c r="G4" s="1">
        <f aca="true" t="shared" si="4" ref="G4:G28">1+Kr*E4</f>
        <v>1.38</v>
      </c>
      <c r="H4" s="1">
        <f aca="true" t="shared" si="5" ref="H4:H28">1+$C$5*$C$6*E4</f>
        <v>1.00494</v>
      </c>
      <c r="I4">
        <f>(LOG(F5/(1-F5))-LOG(F3/(1-F3)))/(LOG(E5)-LOG(E3))</f>
        <v>1.1205115882961003</v>
      </c>
      <c r="J4">
        <f aca="true" t="shared" si="6" ref="J4:J67">LOG(pO2)</f>
        <v>0.3010299956639812</v>
      </c>
      <c r="K4">
        <f aca="true" t="shared" si="7" ref="K4:K67">LOG(Y/(1-Y))</f>
        <v>-2.2285072145007883</v>
      </c>
      <c r="L4">
        <v>2</v>
      </c>
      <c r="M4" s="1">
        <f t="shared" si="0"/>
        <v>0.005299847967125283</v>
      </c>
      <c r="N4" s="1">
        <f t="shared" si="1"/>
        <v>1.38</v>
      </c>
      <c r="O4" s="1">
        <f t="shared" si="2"/>
        <v>1.00494</v>
      </c>
      <c r="P4">
        <f>(LOG(M5/(1-M5))-LOG(M3/(1-M3)))/(LOG(L5)-LOG(L3))</f>
        <v>1.053827702325452</v>
      </c>
      <c r="Q4">
        <f aca="true" t="shared" si="8" ref="Q4:Q67">LOG(pO2B)</f>
        <v>0.3010299956639812</v>
      </c>
      <c r="R4">
        <f aca="true" t="shared" si="9" ref="R4:R67">LOG(YB/(1-YB))</f>
        <v>-2.2734287728302665</v>
      </c>
    </row>
    <row r="5" spans="1:18" ht="12.75">
      <c r="A5" t="s">
        <v>5</v>
      </c>
      <c r="B5" t="s">
        <v>6</v>
      </c>
      <c r="C5" s="1">
        <v>0.19</v>
      </c>
      <c r="E5">
        <v>3</v>
      </c>
      <c r="F5" s="1">
        <f t="shared" si="3"/>
        <v>0.009441452671011617</v>
      </c>
      <c r="G5" s="1">
        <f t="shared" si="4"/>
        <v>1.57</v>
      </c>
      <c r="H5" s="1">
        <f t="shared" si="5"/>
        <v>1.00741</v>
      </c>
      <c r="I5">
        <f aca="true" t="shared" si="10" ref="I5:I68">(LOG(F6/(1-F6))-LOG(F4/(1-F4)))/(LOG(E6)-LOG(E4))</f>
        <v>1.2268567922345648</v>
      </c>
      <c r="J5">
        <f t="shared" si="6"/>
        <v>0.47712125471966244</v>
      </c>
      <c r="K5">
        <f t="shared" si="7"/>
        <v>-2.020841329362121</v>
      </c>
      <c r="L5">
        <v>3</v>
      </c>
      <c r="M5" s="1">
        <f t="shared" si="0"/>
        <v>0.008192824763916364</v>
      </c>
      <c r="N5" s="1">
        <f t="shared" si="1"/>
        <v>1.57</v>
      </c>
      <c r="O5" s="1">
        <f t="shared" si="2"/>
        <v>1.00741</v>
      </c>
      <c r="P5">
        <f>(LOG(M6/(1-M6))-LOG(M4/(1-M4)))/(LOG(L6)-LOG(L4))</f>
        <v>1.1055340287568836</v>
      </c>
      <c r="Q5">
        <f t="shared" si="8"/>
        <v>0.47712125471966244</v>
      </c>
      <c r="R5">
        <f t="shared" si="9"/>
        <v>-2.0829935800259203</v>
      </c>
    </row>
    <row r="6" spans="1:18" ht="12.75">
      <c r="A6" t="s">
        <v>7</v>
      </c>
      <c r="B6" t="s">
        <v>8</v>
      </c>
      <c r="C6" s="1">
        <v>0.013</v>
      </c>
      <c r="E6">
        <v>4</v>
      </c>
      <c r="F6" s="1">
        <f t="shared" si="3"/>
        <v>0.013641070731855718</v>
      </c>
      <c r="G6" s="1">
        <f t="shared" si="4"/>
        <v>1.76</v>
      </c>
      <c r="H6" s="1">
        <f t="shared" si="5"/>
        <v>1.0098799999999999</v>
      </c>
      <c r="I6">
        <f t="shared" si="10"/>
        <v>1.3508225000720113</v>
      </c>
      <c r="J6">
        <f t="shared" si="6"/>
        <v>0.6020599913279624</v>
      </c>
      <c r="K6">
        <f t="shared" si="7"/>
        <v>-1.8591865196540913</v>
      </c>
      <c r="L6">
        <v>4</v>
      </c>
      <c r="M6" s="1">
        <f t="shared" si="0"/>
        <v>0.011334942365471785</v>
      </c>
      <c r="N6" s="1">
        <f t="shared" si="1"/>
        <v>1.76</v>
      </c>
      <c r="O6" s="1">
        <f t="shared" si="2"/>
        <v>1.0098799999999999</v>
      </c>
      <c r="P6">
        <f>(LOG(M7/(1-M7))-LOG(M5/(1-M5)))/(LOG(L7)-LOG(L5))</f>
        <v>1.1708228578243622</v>
      </c>
      <c r="Q6">
        <f t="shared" si="8"/>
        <v>0.6020599913279624</v>
      </c>
      <c r="R6">
        <f t="shared" si="9"/>
        <v>-1.9406298689471981</v>
      </c>
    </row>
    <row r="7" spans="1:18" ht="12.75">
      <c r="A7" t="s">
        <v>9</v>
      </c>
      <c r="B7" t="s">
        <v>10</v>
      </c>
      <c r="C7" s="1">
        <f>C5*C6</f>
        <v>0.00247</v>
      </c>
      <c r="E7">
        <v>5</v>
      </c>
      <c r="F7" s="1">
        <f t="shared" si="3"/>
        <v>0.018649243303170315</v>
      </c>
      <c r="G7" s="1">
        <f t="shared" si="4"/>
        <v>1.95</v>
      </c>
      <c r="H7" s="1">
        <f t="shared" si="5"/>
        <v>1.01235</v>
      </c>
      <c r="I7">
        <f t="shared" si="10"/>
        <v>1.4869793716841058</v>
      </c>
      <c r="J7">
        <f t="shared" si="6"/>
        <v>0.6989700043360189</v>
      </c>
      <c r="K7">
        <f t="shared" si="7"/>
        <v>-1.7211630467675048</v>
      </c>
      <c r="L7">
        <v>5</v>
      </c>
      <c r="M7" s="1">
        <f t="shared" si="0"/>
        <v>0.014800493369082271</v>
      </c>
      <c r="N7" s="1">
        <f t="shared" si="1"/>
        <v>1.95</v>
      </c>
      <c r="O7" s="1">
        <f t="shared" si="2"/>
        <v>1.01235</v>
      </c>
      <c r="P7">
        <f>(LOG(M8/(1-M8))-LOG(M6/(1-M6)))/(LOG(L8)-LOG(L6))</f>
        <v>1.2490492114919456</v>
      </c>
      <c r="Q7">
        <f t="shared" si="8"/>
        <v>0.6989700043360189</v>
      </c>
      <c r="R7">
        <f t="shared" si="9"/>
        <v>-1.8232479929953365</v>
      </c>
    </row>
    <row r="8" spans="1:18" ht="12.75">
      <c r="A8" t="s">
        <v>30</v>
      </c>
      <c r="B8" t="s">
        <v>18</v>
      </c>
      <c r="C8">
        <v>2500</v>
      </c>
      <c r="E8">
        <v>6</v>
      </c>
      <c r="F8" s="1">
        <f t="shared" si="3"/>
        <v>0.024650061714352096</v>
      </c>
      <c r="G8" s="1">
        <f t="shared" si="4"/>
        <v>2.14</v>
      </c>
      <c r="H8" s="1">
        <f t="shared" si="5"/>
        <v>1.01482</v>
      </c>
      <c r="I8">
        <f t="shared" si="10"/>
        <v>1.6289329436676039</v>
      </c>
      <c r="J8">
        <f t="shared" si="6"/>
        <v>0.7781512503836436</v>
      </c>
      <c r="K8">
        <f t="shared" si="7"/>
        <v>-1.5973424499044113</v>
      </c>
      <c r="L8">
        <v>6</v>
      </c>
      <c r="M8" s="1">
        <f t="shared" si="0"/>
        <v>0.018669474240732398</v>
      </c>
      <c r="N8" s="1">
        <f t="shared" si="1"/>
        <v>2.14</v>
      </c>
      <c r="O8" s="1">
        <f t="shared" si="2"/>
        <v>1.01482</v>
      </c>
      <c r="P8">
        <f>(LOG(M9/(1-M9))-LOG(M7/(1-M7)))/(LOG(L9)-LOG(L7))</f>
        <v>1.3384587290133179</v>
      </c>
      <c r="Q8">
        <f t="shared" si="8"/>
        <v>0.7781512503836436</v>
      </c>
      <c r="R8">
        <f t="shared" si="9"/>
        <v>-1.7206832206730756</v>
      </c>
    </row>
    <row r="9" spans="1:18" ht="12.75">
      <c r="A9" t="s">
        <v>37</v>
      </c>
      <c r="E9">
        <v>7</v>
      </c>
      <c r="F9" s="1">
        <f t="shared" si="3"/>
        <v>0.031828914869062794</v>
      </c>
      <c r="G9" s="1">
        <f t="shared" si="4"/>
        <v>2.33</v>
      </c>
      <c r="H9" s="1">
        <f t="shared" si="5"/>
        <v>1.01729</v>
      </c>
      <c r="I9">
        <f t="shared" si="10"/>
        <v>1.7708108648923413</v>
      </c>
      <c r="J9">
        <f t="shared" si="6"/>
        <v>0.8450980400142568</v>
      </c>
      <c r="K9">
        <f t="shared" si="7"/>
        <v>-1.483130275457788</v>
      </c>
      <c r="L9">
        <v>7</v>
      </c>
      <c r="M9" s="1">
        <f aca="true" t="shared" si="11" ref="M9:M72">Kr*L9*((N9^(n-1)+LB*c_*O9^(n-1))/(N9^n+LB*O9^n))</f>
        <v>0.023026148023600368</v>
      </c>
      <c r="N9" s="1">
        <f aca="true" t="shared" si="12" ref="N9:N72">1+Kr*L9</f>
        <v>2.33</v>
      </c>
      <c r="O9" s="1">
        <f aca="true" t="shared" si="13" ref="O9:O72">1+$C$5*$C$6*L9</f>
        <v>1.01729</v>
      </c>
      <c r="P9">
        <f aca="true" t="shared" si="14" ref="P9:P72">(LOG(M10/(1-M10))-LOG(M8/(1-M8)))/(LOG(L10)-LOG(L8))</f>
        <v>1.436661933717815</v>
      </c>
      <c r="Q9">
        <f t="shared" si="8"/>
        <v>0.8450980400142568</v>
      </c>
      <c r="R9">
        <f t="shared" si="9"/>
        <v>-1.6276616480882293</v>
      </c>
    </row>
    <row r="10" spans="1:18" ht="12.75">
      <c r="A10" t="s">
        <v>21</v>
      </c>
      <c r="C10" t="s">
        <v>29</v>
      </c>
      <c r="D10" t="s">
        <v>23</v>
      </c>
      <c r="E10">
        <v>8</v>
      </c>
      <c r="F10" s="1">
        <f t="shared" si="3"/>
        <v>0.04036513778143981</v>
      </c>
      <c r="G10" s="1">
        <f t="shared" si="4"/>
        <v>2.52</v>
      </c>
      <c r="H10" s="1">
        <f t="shared" si="5"/>
        <v>1.01976</v>
      </c>
      <c r="I10">
        <f t="shared" si="10"/>
        <v>1.9079039706943952</v>
      </c>
      <c r="J10">
        <f t="shared" si="6"/>
        <v>0.9030899869919435</v>
      </c>
      <c r="K10">
        <f t="shared" si="7"/>
        <v>-1.3760995776725113</v>
      </c>
      <c r="L10">
        <v>8</v>
      </c>
      <c r="M10" s="1">
        <f t="shared" si="11"/>
        <v>0.02795740153331724</v>
      </c>
      <c r="N10" s="1">
        <f t="shared" si="12"/>
        <v>2.52</v>
      </c>
      <c r="O10" s="1">
        <f t="shared" si="13"/>
        <v>1.01976</v>
      </c>
      <c r="P10">
        <f t="shared" si="14"/>
        <v>1.5409550842454838</v>
      </c>
      <c r="Q10">
        <f t="shared" si="8"/>
        <v>0.9030899869919435</v>
      </c>
      <c r="R10">
        <f t="shared" si="9"/>
        <v>-1.5411884937411346</v>
      </c>
    </row>
    <row r="11" spans="1:18" ht="12.75">
      <c r="A11" s="2" t="s">
        <v>24</v>
      </c>
      <c r="B11">
        <v>95</v>
      </c>
      <c r="C11">
        <f>VLOOKUP(B11,E2:F102,2)</f>
        <v>0.9343738263686966</v>
      </c>
      <c r="D11">
        <f>VLOOKUP(B11,L3:M102,2)</f>
        <v>0.9155069388844506</v>
      </c>
      <c r="E11">
        <v>9</v>
      </c>
      <c r="F11" s="1">
        <f t="shared" si="3"/>
        <v>0.050423925752174185</v>
      </c>
      <c r="G11" s="1">
        <f t="shared" si="4"/>
        <v>2.71</v>
      </c>
      <c r="H11" s="1">
        <f t="shared" si="5"/>
        <v>1.02223</v>
      </c>
      <c r="I11">
        <f t="shared" si="10"/>
        <v>2.0368534325447087</v>
      </c>
      <c r="J11">
        <f t="shared" si="6"/>
        <v>0.9542425094393249</v>
      </c>
      <c r="K11">
        <f t="shared" si="7"/>
        <v>-1.2748931088623676</v>
      </c>
      <c r="L11">
        <v>9</v>
      </c>
      <c r="M11" s="1">
        <f t="shared" si="11"/>
        <v>0.03355089166656841</v>
      </c>
      <c r="N11" s="1">
        <f t="shared" si="12"/>
        <v>2.71</v>
      </c>
      <c r="O11" s="1">
        <f t="shared" si="13"/>
        <v>1.02223</v>
      </c>
      <c r="P11">
        <f t="shared" si="14"/>
        <v>1.6485959072156684</v>
      </c>
      <c r="Q11">
        <f t="shared" si="8"/>
        <v>0.9542425094393249</v>
      </c>
      <c r="R11">
        <f t="shared" si="9"/>
        <v>-1.459474923010395</v>
      </c>
    </row>
    <row r="12" spans="1:18" ht="12.75">
      <c r="A12" s="2" t="s">
        <v>25</v>
      </c>
      <c r="B12">
        <v>55</v>
      </c>
      <c r="C12">
        <f>VLOOKUP(B12,E3:F103,2)</f>
        <v>0.8426432823452931</v>
      </c>
      <c r="D12">
        <f>VLOOKUP(B12,L4:M103,2)</f>
        <v>0.7580845751709112</v>
      </c>
      <c r="E12">
        <v>10</v>
      </c>
      <c r="F12" s="1">
        <f t="shared" si="3"/>
        <v>0.062147874757826474</v>
      </c>
      <c r="G12" s="1">
        <f t="shared" si="4"/>
        <v>2.9</v>
      </c>
      <c r="H12" s="1">
        <f t="shared" si="5"/>
        <v>1.0247</v>
      </c>
      <c r="I12">
        <f t="shared" si="10"/>
        <v>2.1555576914865013</v>
      </c>
      <c r="J12">
        <f t="shared" si="6"/>
        <v>1</v>
      </c>
      <c r="K12">
        <f t="shared" si="7"/>
        <v>-1.1787080850290992</v>
      </c>
      <c r="L12">
        <v>10</v>
      </c>
      <c r="M12" s="1">
        <f t="shared" si="11"/>
        <v>0.039892990842557034</v>
      </c>
      <c r="N12" s="1">
        <f t="shared" si="12"/>
        <v>2.9</v>
      </c>
      <c r="O12" s="1">
        <f t="shared" si="13"/>
        <v>1.0247</v>
      </c>
      <c r="P12">
        <f t="shared" si="14"/>
        <v>1.7570223988867786</v>
      </c>
      <c r="Q12">
        <f t="shared" si="8"/>
        <v>1</v>
      </c>
      <c r="R12">
        <f t="shared" si="9"/>
        <v>-1.3814230429278356</v>
      </c>
    </row>
    <row r="13" spans="1:18" ht="12.75">
      <c r="A13" s="2" t="s">
        <v>22</v>
      </c>
      <c r="B13">
        <v>30</v>
      </c>
      <c r="C13">
        <f>VLOOKUP(B13,E4:F104,2)</f>
        <v>0.5397819590852735</v>
      </c>
      <c r="D13">
        <f>VLOOKUP(B13,L5:M104,2)</f>
        <v>0.3638491375144956</v>
      </c>
      <c r="E13">
        <v>11</v>
      </c>
      <c r="F13" s="1">
        <f t="shared" si="3"/>
        <v>0.07564865328515145</v>
      </c>
      <c r="G13" s="1">
        <f t="shared" si="4"/>
        <v>3.09</v>
      </c>
      <c r="H13" s="1">
        <f t="shared" si="5"/>
        <v>1.02717</v>
      </c>
      <c r="I13">
        <f t="shared" si="10"/>
        <v>2.2629419132456046</v>
      </c>
      <c r="J13">
        <f t="shared" si="6"/>
        <v>1.041392685158225</v>
      </c>
      <c r="K13">
        <f t="shared" si="7"/>
        <v>-1.0870358772770925</v>
      </c>
      <c r="L13">
        <v>11</v>
      </c>
      <c r="M13" s="1">
        <f t="shared" si="11"/>
        <v>0.04706655972721853</v>
      </c>
      <c r="N13" s="1">
        <f t="shared" si="12"/>
        <v>3.09</v>
      </c>
      <c r="O13" s="1">
        <f t="shared" si="13"/>
        <v>1.02717</v>
      </c>
      <c r="P13">
        <f t="shared" si="14"/>
        <v>1.8640017974878802</v>
      </c>
      <c r="Q13">
        <f t="shared" si="8"/>
        <v>1.041392685158225</v>
      </c>
      <c r="R13">
        <f t="shared" si="9"/>
        <v>-1.306350112205369</v>
      </c>
    </row>
    <row r="14" spans="1:18" ht="12.75">
      <c r="A14" s="2" t="s">
        <v>26</v>
      </c>
      <c r="C14">
        <f>C11-C$13</f>
        <v>0.3945918672834231</v>
      </c>
      <c r="D14">
        <f>D11-D$13</f>
        <v>0.5516578013699549</v>
      </c>
      <c r="E14">
        <v>12</v>
      </c>
      <c r="F14" s="1">
        <f t="shared" si="3"/>
        <v>0.09099942217951604</v>
      </c>
      <c r="G14" s="1">
        <f t="shared" si="4"/>
        <v>3.2800000000000002</v>
      </c>
      <c r="H14" s="1">
        <f t="shared" si="5"/>
        <v>1.02964</v>
      </c>
      <c r="I14">
        <f t="shared" si="10"/>
        <v>2.358692168026883</v>
      </c>
      <c r="J14">
        <f t="shared" si="6"/>
        <v>1.0791812460476249</v>
      </c>
      <c r="K14">
        <f t="shared" si="7"/>
        <v>-0.999525524604916</v>
      </c>
      <c r="L14">
        <v>12</v>
      </c>
      <c r="M14" s="1">
        <f t="shared" si="11"/>
        <v>0.05514859532117309</v>
      </c>
      <c r="N14" s="1">
        <f t="shared" si="12"/>
        <v>3.2800000000000002</v>
      </c>
      <c r="O14" s="1">
        <f t="shared" si="13"/>
        <v>1.02964</v>
      </c>
      <c r="P14">
        <f t="shared" si="14"/>
        <v>1.9677096205898505</v>
      </c>
      <c r="Q14">
        <f t="shared" si="8"/>
        <v>1.0791812460476249</v>
      </c>
      <c r="R14">
        <f t="shared" si="9"/>
        <v>-1.2338290579677327</v>
      </c>
    </row>
    <row r="15" spans="1:18" ht="12.75">
      <c r="A15" s="2" t="s">
        <v>27</v>
      </c>
      <c r="C15">
        <f>C12-C$13</f>
        <v>0.3028613232600196</v>
      </c>
      <c r="D15">
        <f>D12-D$13</f>
        <v>0.3942354376564156</v>
      </c>
      <c r="E15">
        <v>13</v>
      </c>
      <c r="F15" s="1">
        <f t="shared" si="3"/>
        <v>0.10822866943922711</v>
      </c>
      <c r="G15" s="1">
        <f t="shared" si="4"/>
        <v>3.47</v>
      </c>
      <c r="H15" s="1">
        <f t="shared" si="5"/>
        <v>1.03211</v>
      </c>
      <c r="I15">
        <f t="shared" si="10"/>
        <v>2.4430127732277422</v>
      </c>
      <c r="J15">
        <f t="shared" si="6"/>
        <v>1.1139433523068367</v>
      </c>
      <c r="K15">
        <f t="shared" si="7"/>
        <v>-0.9159111868885366</v>
      </c>
      <c r="L15">
        <v>13</v>
      </c>
      <c r="M15" s="1">
        <f t="shared" si="11"/>
        <v>0.06420782280805003</v>
      </c>
      <c r="N15" s="1">
        <f t="shared" si="12"/>
        <v>3.47</v>
      </c>
      <c r="O15" s="1">
        <f t="shared" si="13"/>
        <v>1.03211</v>
      </c>
      <c r="P15">
        <f t="shared" si="14"/>
        <v>2.066749543069308</v>
      </c>
      <c r="Q15">
        <f t="shared" si="8"/>
        <v>1.1139433523068367</v>
      </c>
      <c r="R15">
        <f t="shared" si="9"/>
        <v>-1.1635914664768334</v>
      </c>
    </row>
    <row r="16" spans="5:18" ht="12.75">
      <c r="E16">
        <v>14</v>
      </c>
      <c r="F16" s="1">
        <f t="shared" si="3"/>
        <v>0.1273160935378454</v>
      </c>
      <c r="G16" s="1">
        <f t="shared" si="4"/>
        <v>3.66</v>
      </c>
      <c r="H16" s="1">
        <f t="shared" si="5"/>
        <v>1.03458</v>
      </c>
      <c r="I16">
        <f t="shared" si="10"/>
        <v>2.5164312150797215</v>
      </c>
      <c r="J16">
        <f t="shared" si="6"/>
        <v>1.146128035678238</v>
      </c>
      <c r="K16">
        <f t="shared" si="7"/>
        <v>-0.8359736624107377</v>
      </c>
      <c r="L16">
        <v>14</v>
      </c>
      <c r="M16" s="1">
        <f t="shared" si="11"/>
        <v>0.07430231840256593</v>
      </c>
      <c r="N16" s="1">
        <f t="shared" si="12"/>
        <v>3.66</v>
      </c>
      <c r="O16" s="1">
        <f t="shared" si="13"/>
        <v>1.03458</v>
      </c>
      <c r="P16">
        <f t="shared" si="14"/>
        <v>2.1601303766508564</v>
      </c>
      <c r="Q16">
        <f t="shared" si="8"/>
        <v>1.146128035678238</v>
      </c>
      <c r="R16">
        <f t="shared" si="9"/>
        <v>-1.095466811088706</v>
      </c>
    </row>
    <row r="17" spans="1:18" ht="12.75">
      <c r="A17" s="2" t="s">
        <v>31</v>
      </c>
      <c r="B17">
        <f>MAX(I3:I101)</f>
        <v>2.813179509614014</v>
      </c>
      <c r="E17">
        <v>15</v>
      </c>
      <c r="F17" s="1">
        <f t="shared" si="3"/>
        <v>0.14819104107872447</v>
      </c>
      <c r="G17" s="1">
        <f t="shared" si="4"/>
        <v>3.85</v>
      </c>
      <c r="H17" s="1">
        <f t="shared" si="5"/>
        <v>1.03705</v>
      </c>
      <c r="I17">
        <f t="shared" si="10"/>
        <v>2.5796542345136144</v>
      </c>
      <c r="J17">
        <f t="shared" si="6"/>
        <v>1.1760912590556813</v>
      </c>
      <c r="K17">
        <f t="shared" si="7"/>
        <v>-0.7595202543938803</v>
      </c>
      <c r="L17">
        <v>15</v>
      </c>
      <c r="M17" s="1">
        <f t="shared" si="11"/>
        <v>0.08547726563934552</v>
      </c>
      <c r="N17" s="1">
        <f t="shared" si="12"/>
        <v>3.85</v>
      </c>
      <c r="O17" s="1">
        <f t="shared" si="13"/>
        <v>1.03705</v>
      </c>
      <c r="P17">
        <f t="shared" si="14"/>
        <v>2.247216938117079</v>
      </c>
      <c r="Q17">
        <f t="shared" si="8"/>
        <v>1.1760912590556813</v>
      </c>
      <c r="R17">
        <f t="shared" si="9"/>
        <v>-1.0293438852633894</v>
      </c>
    </row>
    <row r="18" spans="1:18" ht="12.75">
      <c r="A18" s="2" t="s">
        <v>32</v>
      </c>
      <c r="B18">
        <f>MAX(P3:P101)</f>
        <v>2.877800896986923</v>
      </c>
      <c r="E18">
        <v>16</v>
      </c>
      <c r="F18" s="1">
        <f t="shared" si="3"/>
        <v>0.17073378926543914</v>
      </c>
      <c r="G18" s="1">
        <f t="shared" si="4"/>
        <v>4.04</v>
      </c>
      <c r="H18" s="1">
        <f t="shared" si="5"/>
        <v>1.03952</v>
      </c>
      <c r="I18">
        <f t="shared" si="10"/>
        <v>2.6334685803545677</v>
      </c>
      <c r="J18">
        <f t="shared" si="6"/>
        <v>1.2041199826559248</v>
      </c>
      <c r="K18">
        <f t="shared" si="7"/>
        <v>-0.6863744908220588</v>
      </c>
      <c r="L18">
        <v>16</v>
      </c>
      <c r="M18" s="1">
        <f t="shared" si="11"/>
        <v>0.0977629568533843</v>
      </c>
      <c r="N18" s="1">
        <f t="shared" si="12"/>
        <v>4.04</v>
      </c>
      <c r="O18" s="1">
        <f t="shared" si="13"/>
        <v>1.03952</v>
      </c>
      <c r="P18">
        <f t="shared" si="14"/>
        <v>2.327668976189273</v>
      </c>
      <c r="Q18">
        <f t="shared" si="8"/>
        <v>1.2041199826559248</v>
      </c>
      <c r="R18">
        <f t="shared" si="9"/>
        <v>-0.9651463255660606</v>
      </c>
    </row>
    <row r="19" spans="1:18" ht="12.75">
      <c r="A19" s="2" t="s">
        <v>36</v>
      </c>
      <c r="E19">
        <v>17</v>
      </c>
      <c r="F19" s="1">
        <f t="shared" si="3"/>
        <v>0.1947796869879187</v>
      </c>
      <c r="G19" s="1">
        <f t="shared" si="4"/>
        <v>4.23</v>
      </c>
      <c r="H19" s="1">
        <f t="shared" si="5"/>
        <v>1.04199</v>
      </c>
      <c r="I19">
        <f t="shared" si="10"/>
        <v>2.6786766490261793</v>
      </c>
      <c r="J19">
        <f t="shared" si="6"/>
        <v>1.2304489213782739</v>
      </c>
      <c r="K19">
        <f t="shared" si="7"/>
        <v>-0.6163710585658095</v>
      </c>
      <c r="L19">
        <v>17</v>
      </c>
      <c r="M19" s="1">
        <f t="shared" si="11"/>
        <v>0.11117315299976895</v>
      </c>
      <c r="N19" s="1">
        <f t="shared" si="12"/>
        <v>4.23</v>
      </c>
      <c r="O19" s="1">
        <f t="shared" si="13"/>
        <v>1.04199</v>
      </c>
      <c r="P19">
        <f t="shared" si="14"/>
        <v>2.4013784317650035</v>
      </c>
      <c r="Q19">
        <f t="shared" si="8"/>
        <v>1.2304489213782739</v>
      </c>
      <c r="R19">
        <f t="shared" si="9"/>
        <v>-0.9028172410569182</v>
      </c>
    </row>
    <row r="20" spans="2:18" ht="12.75">
      <c r="B20" t="s">
        <v>28</v>
      </c>
      <c r="C20">
        <f>LOOKUP(0.5,Y,pO2)</f>
        <v>28</v>
      </c>
      <c r="D20">
        <f>LOOKUP(0.5,YB,pO2B)</f>
        <v>36</v>
      </c>
      <c r="E20">
        <v>18</v>
      </c>
      <c r="F20" s="1">
        <f t="shared" si="3"/>
        <v>0.22012587210201356</v>
      </c>
      <c r="G20" s="1">
        <f t="shared" si="4"/>
        <v>4.42</v>
      </c>
      <c r="H20" s="1">
        <f t="shared" si="5"/>
        <v>1.04446</v>
      </c>
      <c r="I20">
        <f t="shared" si="10"/>
        <v>2.7160574586837902</v>
      </c>
      <c r="J20">
        <f t="shared" si="6"/>
        <v>1.255272505103306</v>
      </c>
      <c r="K20">
        <f t="shared" si="7"/>
        <v>-0.5493534234034713</v>
      </c>
      <c r="L20">
        <v>18</v>
      </c>
      <c r="M20" s="1">
        <f t="shared" si="11"/>
        <v>0.1257039070056478</v>
      </c>
      <c r="N20" s="1">
        <f t="shared" si="12"/>
        <v>4.42</v>
      </c>
      <c r="O20" s="1">
        <f t="shared" si="13"/>
        <v>1.04446</v>
      </c>
      <c r="P20">
        <f t="shared" si="14"/>
        <v>2.4684114529199057</v>
      </c>
      <c r="Q20">
        <f t="shared" si="8"/>
        <v>1.255272505103306</v>
      </c>
      <c r="R20">
        <f t="shared" si="9"/>
        <v>-0.8423097614305441</v>
      </c>
    </row>
    <row r="21" spans="5:18" ht="12.75">
      <c r="E21">
        <v>19</v>
      </c>
      <c r="F21" s="1">
        <f t="shared" si="3"/>
        <v>0.24654001552285673</v>
      </c>
      <c r="G21" s="1">
        <f t="shared" si="4"/>
        <v>4.609999999999999</v>
      </c>
      <c r="H21" s="1">
        <f t="shared" si="5"/>
        <v>1.04693</v>
      </c>
      <c r="I21">
        <f t="shared" si="10"/>
        <v>2.746345043095309</v>
      </c>
      <c r="J21">
        <f t="shared" si="6"/>
        <v>1.2787536009528289</v>
      </c>
      <c r="K21">
        <f t="shared" si="7"/>
        <v>-0.48517277331800895</v>
      </c>
      <c r="L21">
        <v>19</v>
      </c>
      <c r="M21" s="1">
        <f t="shared" si="11"/>
        <v>0.14133293802164135</v>
      </c>
      <c r="N21" s="1">
        <f t="shared" si="12"/>
        <v>4.609999999999999</v>
      </c>
      <c r="O21" s="1">
        <f t="shared" si="13"/>
        <v>1.04693</v>
      </c>
      <c r="P21">
        <f t="shared" si="14"/>
        <v>2.5289584573674717</v>
      </c>
      <c r="Q21">
        <f t="shared" si="8"/>
        <v>1.2787536009528289</v>
      </c>
      <c r="R21">
        <f t="shared" si="9"/>
        <v>-0.7835814167654604</v>
      </c>
    </row>
    <row r="22" spans="5:18" ht="12.75">
      <c r="E22">
        <v>20</v>
      </c>
      <c r="F22" s="1">
        <f t="shared" si="3"/>
        <v>0.27377034945382506</v>
      </c>
      <c r="G22" s="1">
        <f t="shared" si="4"/>
        <v>4.8</v>
      </c>
      <c r="H22" s="1">
        <f t="shared" si="5"/>
        <v>1.0493999999999999</v>
      </c>
      <c r="I22">
        <f t="shared" si="10"/>
        <v>2.770218274182888</v>
      </c>
      <c r="J22">
        <f t="shared" si="6"/>
        <v>1.3010299956639813</v>
      </c>
      <c r="K22">
        <f t="shared" si="7"/>
        <v>-0.42368756601768043</v>
      </c>
      <c r="L22">
        <v>20</v>
      </c>
      <c r="M22" s="1">
        <f t="shared" si="11"/>
        <v>0.1580196168823119</v>
      </c>
      <c r="N22" s="1">
        <f t="shared" si="12"/>
        <v>4.8</v>
      </c>
      <c r="O22" s="1">
        <f t="shared" si="13"/>
        <v>1.0493999999999999</v>
      </c>
      <c r="P22">
        <f t="shared" si="14"/>
        <v>2.5832933278491237</v>
      </c>
      <c r="Q22">
        <f t="shared" si="8"/>
        <v>1.3010299956639813</v>
      </c>
      <c r="R22">
        <f t="shared" si="9"/>
        <v>-0.7265909686892122</v>
      </c>
    </row>
    <row r="23" spans="5:18" ht="12.75">
      <c r="E23">
        <v>21</v>
      </c>
      <c r="F23" s="1">
        <f t="shared" si="3"/>
        <v>0.3015561468566691</v>
      </c>
      <c r="G23" s="1">
        <f t="shared" si="4"/>
        <v>4.99</v>
      </c>
      <c r="H23" s="1">
        <f t="shared" si="5"/>
        <v>1.05187</v>
      </c>
      <c r="I23">
        <f t="shared" si="10"/>
        <v>2.7882978378459566</v>
      </c>
      <c r="J23">
        <f t="shared" si="6"/>
        <v>1.3222192947339193</v>
      </c>
      <c r="K23">
        <f t="shared" si="7"/>
        <v>-0.3647633141055947</v>
      </c>
      <c r="L23">
        <v>21</v>
      </c>
      <c r="M23" s="1">
        <f t="shared" si="11"/>
        <v>0.17570558867186653</v>
      </c>
      <c r="N23" s="1">
        <f t="shared" si="12"/>
        <v>4.99</v>
      </c>
      <c r="O23" s="1">
        <f t="shared" si="13"/>
        <v>1.05187</v>
      </c>
      <c r="P23">
        <f t="shared" si="14"/>
        <v>2.6317414582466876</v>
      </c>
      <c r="Q23">
        <f t="shared" si="8"/>
        <v>1.3222192947339193</v>
      </c>
      <c r="R23">
        <f t="shared" si="9"/>
        <v>-0.6712967800304364</v>
      </c>
    </row>
    <row r="24" spans="5:18" ht="12.75">
      <c r="E24">
        <v>22</v>
      </c>
      <c r="F24" s="1">
        <f t="shared" si="3"/>
        <v>0.3296378402350674</v>
      </c>
      <c r="G24" s="1">
        <f t="shared" si="4"/>
        <v>5.18</v>
      </c>
      <c r="H24" s="1">
        <f t="shared" si="5"/>
        <v>1.05434</v>
      </c>
      <c r="I24">
        <f t="shared" si="10"/>
        <v>2.80114744171143</v>
      </c>
      <c r="J24">
        <f t="shared" si="6"/>
        <v>1.3424226808222062</v>
      </c>
      <c r="K24">
        <f t="shared" si="7"/>
        <v>-0.3082724314883635</v>
      </c>
      <c r="L24">
        <v>22</v>
      </c>
      <c r="M24" s="1">
        <f t="shared" si="11"/>
        <v>0.19431601950306396</v>
      </c>
      <c r="N24" s="1">
        <f t="shared" si="12"/>
        <v>5.18</v>
      </c>
      <c r="O24" s="1">
        <f t="shared" si="13"/>
        <v>1.05434</v>
      </c>
      <c r="P24">
        <f t="shared" si="14"/>
        <v>2.674655645146762</v>
      </c>
      <c r="Q24">
        <f t="shared" si="8"/>
        <v>1.3424226808222062</v>
      </c>
      <c r="R24">
        <f t="shared" si="9"/>
        <v>-0.6176561230901594</v>
      </c>
    </row>
    <row r="25" spans="5:18" ht="12.75">
      <c r="E25">
        <v>23</v>
      </c>
      <c r="F25" s="1">
        <f t="shared" si="3"/>
        <v>0.35776608641973956</v>
      </c>
      <c r="G25" s="1">
        <f t="shared" si="4"/>
        <v>5.37</v>
      </c>
      <c r="H25" s="1">
        <f t="shared" si="5"/>
        <v>1.05681</v>
      </c>
      <c r="I25">
        <f t="shared" si="10"/>
        <v>2.809277329427201</v>
      </c>
      <c r="J25">
        <f t="shared" si="6"/>
        <v>1.3617278360175928</v>
      </c>
      <c r="K25">
        <f t="shared" si="7"/>
        <v>-0.25409406476308216</v>
      </c>
      <c r="L25">
        <v>23</v>
      </c>
      <c r="M25" s="1">
        <f t="shared" si="11"/>
        <v>0.21376141519841121</v>
      </c>
      <c r="N25" s="1">
        <f t="shared" si="12"/>
        <v>5.37</v>
      </c>
      <c r="O25" s="1">
        <f t="shared" si="13"/>
        <v>1.05681</v>
      </c>
      <c r="P25">
        <f t="shared" si="14"/>
        <v>2.712398534157688</v>
      </c>
      <c r="Q25">
        <f t="shared" si="8"/>
        <v>1.3617278360175928</v>
      </c>
      <c r="R25">
        <f t="shared" si="9"/>
        <v>-0.565625037054545</v>
      </c>
    </row>
    <row r="26" spans="5:18" ht="12.75">
      <c r="E26">
        <v>24</v>
      </c>
      <c r="F26" s="1">
        <f t="shared" si="3"/>
        <v>0.38570927047707587</v>
      </c>
      <c r="G26" s="1">
        <f t="shared" si="4"/>
        <v>5.5600000000000005</v>
      </c>
      <c r="H26" s="1">
        <f t="shared" si="5"/>
        <v>1.05928</v>
      </c>
      <c r="I26">
        <f t="shared" si="10"/>
        <v>2.813148875518443</v>
      </c>
      <c r="J26">
        <f t="shared" si="6"/>
        <v>1.3802112417116061</v>
      </c>
      <c r="K26">
        <f t="shared" si="7"/>
        <v>-0.20211388407009276</v>
      </c>
      <c r="L26">
        <v>24</v>
      </c>
      <c r="M26" s="1">
        <f t="shared" si="11"/>
        <v>0.23393992351408974</v>
      </c>
      <c r="N26" s="1">
        <f t="shared" si="12"/>
        <v>5.5600000000000005</v>
      </c>
      <c r="O26" s="1">
        <f t="shared" si="13"/>
        <v>1.05928</v>
      </c>
      <c r="P26">
        <f t="shared" si="14"/>
        <v>2.745330310249613</v>
      </c>
      <c r="Q26">
        <f t="shared" si="8"/>
        <v>1.3802112417116061</v>
      </c>
      <c r="R26">
        <f t="shared" si="9"/>
        <v>-0.5151584859258224</v>
      </c>
    </row>
    <row r="27" spans="5:18" ht="12.75">
      <c r="E27">
        <v>25</v>
      </c>
      <c r="F27" s="1">
        <f t="shared" si="3"/>
        <v>0.41325915870513263</v>
      </c>
      <c r="G27" s="1">
        <f t="shared" si="4"/>
        <v>5.75</v>
      </c>
      <c r="H27" s="1">
        <f t="shared" si="5"/>
        <v>1.06175</v>
      </c>
      <c r="I27">
        <f t="shared" si="10"/>
        <v>2.813179509614014</v>
      </c>
      <c r="J27">
        <f t="shared" si="6"/>
        <v>1.3979400086720377</v>
      </c>
      <c r="K27">
        <f t="shared" si="7"/>
        <v>-0.15222383198015085</v>
      </c>
      <c r="L27">
        <v>25</v>
      </c>
      <c r="M27" s="1">
        <f t="shared" si="11"/>
        <v>0.25474000254667206</v>
      </c>
      <c r="N27" s="1">
        <f t="shared" si="12"/>
        <v>5.75</v>
      </c>
      <c r="O27" s="1">
        <f t="shared" si="13"/>
        <v>1.06175</v>
      </c>
      <c r="P27">
        <f t="shared" si="14"/>
        <v>2.7738004420396996</v>
      </c>
      <c r="Q27">
        <f t="shared" si="8"/>
        <v>1.3979400086720377</v>
      </c>
      <c r="R27">
        <f t="shared" si="9"/>
        <v>-0.46621066186630533</v>
      </c>
    </row>
    <row r="28" spans="5:18" ht="12.75">
      <c r="E28">
        <v>26</v>
      </c>
      <c r="F28" s="1">
        <f t="shared" si="3"/>
        <v>0.4402346220103179</v>
      </c>
      <c r="G28" s="1">
        <f t="shared" si="4"/>
        <v>5.94</v>
      </c>
      <c r="H28" s="1">
        <f t="shared" si="5"/>
        <v>1.06422</v>
      </c>
      <c r="I28">
        <f t="shared" si="10"/>
        <v>2.809747532419379</v>
      </c>
      <c r="J28">
        <f t="shared" si="6"/>
        <v>1.414973347970818</v>
      </c>
      <c r="K28">
        <f t="shared" si="7"/>
        <v>-0.10432183903065297</v>
      </c>
      <c r="L28">
        <v>26</v>
      </c>
      <c r="M28" s="1">
        <f t="shared" si="11"/>
        <v>0.2760433188256516</v>
      </c>
      <c r="N28" s="1">
        <f t="shared" si="12"/>
        <v>5.94</v>
      </c>
      <c r="O28" s="1">
        <f t="shared" si="13"/>
        <v>1.06422</v>
      </c>
      <c r="P28">
        <f t="shared" si="14"/>
        <v>2.7981424699240196</v>
      </c>
      <c r="Q28">
        <f t="shared" si="8"/>
        <v>1.414973347970818</v>
      </c>
      <c r="R28">
        <f t="shared" si="9"/>
        <v>-0.4187353402177896</v>
      </c>
    </row>
    <row r="29" spans="5:18" ht="12.75">
      <c r="E29">
        <v>27</v>
      </c>
      <c r="F29" s="1">
        <f t="shared" si="3"/>
        <v>0.4664835291983044</v>
      </c>
      <c r="G29" s="1">
        <f aca="true" t="shared" si="15" ref="G29:G92">1+Kr*E29</f>
        <v>6.13</v>
      </c>
      <c r="H29" s="1">
        <f aca="true" t="shared" si="16" ref="H29:H92">1+$C$5*$C$6*E29</f>
        <v>1.06669</v>
      </c>
      <c r="I29">
        <f t="shared" si="10"/>
        <v>2.80319658775009</v>
      </c>
      <c r="J29">
        <f t="shared" si="6"/>
        <v>1.4313637641589874</v>
      </c>
      <c r="K29">
        <f t="shared" si="7"/>
        <v>-0.058311517476505405</v>
      </c>
      <c r="L29">
        <v>27</v>
      </c>
      <c r="M29" s="1">
        <f t="shared" si="11"/>
        <v>0.297727730880532</v>
      </c>
      <c r="N29" s="1">
        <f t="shared" si="12"/>
        <v>6.13</v>
      </c>
      <c r="O29" s="1">
        <f t="shared" si="13"/>
        <v>1.06669</v>
      </c>
      <c r="P29">
        <f t="shared" si="14"/>
        <v>2.818671019154268</v>
      </c>
      <c r="Q29">
        <f t="shared" si="8"/>
        <v>1.4313637641589874</v>
      </c>
      <c r="R29">
        <f t="shared" si="9"/>
        <v>-0.37268623213391555</v>
      </c>
    </row>
    <row r="30" spans="5:18" ht="12.75">
      <c r="E30">
        <v>28</v>
      </c>
      <c r="F30" s="1">
        <f t="shared" si="3"/>
        <v>0.4918830389715224</v>
      </c>
      <c r="G30" s="1">
        <f t="shared" si="15"/>
        <v>6.32</v>
      </c>
      <c r="H30" s="1">
        <f t="shared" si="16"/>
        <v>1.06916</v>
      </c>
      <c r="I30">
        <f t="shared" si="10"/>
        <v>2.7938396815711157</v>
      </c>
      <c r="J30">
        <f t="shared" si="6"/>
        <v>1.4471580313422192</v>
      </c>
      <c r="K30">
        <f t="shared" si="7"/>
        <v>-0.014101844426123953</v>
      </c>
      <c r="L30">
        <v>28</v>
      </c>
      <c r="M30" s="1">
        <f t="shared" si="11"/>
        <v>0.31967021791256284</v>
      </c>
      <c r="N30" s="1">
        <f t="shared" si="12"/>
        <v>6.32</v>
      </c>
      <c r="O30" s="1">
        <f t="shared" si="13"/>
        <v>1.06916</v>
      </c>
      <c r="P30">
        <f t="shared" si="14"/>
        <v>2.835680396073068</v>
      </c>
      <c r="Q30">
        <f t="shared" si="8"/>
        <v>1.4471580313422192</v>
      </c>
      <c r="R30">
        <f t="shared" si="9"/>
        <v>-0.32801730593816464</v>
      </c>
    </row>
    <row r="31" spans="5:18" ht="12.75">
      <c r="E31">
        <v>29</v>
      </c>
      <c r="F31" s="1">
        <f t="shared" si="3"/>
        <v>0.5163385953986468</v>
      </c>
      <c r="G31" s="1">
        <f t="shared" si="15"/>
        <v>6.51</v>
      </c>
      <c r="H31" s="1">
        <f t="shared" si="16"/>
        <v>1.07163</v>
      </c>
      <c r="I31">
        <f t="shared" si="10"/>
        <v>2.781962715859962</v>
      </c>
      <c r="J31">
        <f t="shared" si="6"/>
        <v>1.462397997898956</v>
      </c>
      <c r="K31">
        <f t="shared" si="7"/>
        <v>0.02839315623337237</v>
      </c>
      <c r="L31">
        <v>29</v>
      </c>
      <c r="M31" s="1">
        <f t="shared" si="11"/>
        <v>0.34174962737795017</v>
      </c>
      <c r="N31" s="1">
        <f t="shared" si="12"/>
        <v>6.51</v>
      </c>
      <c r="O31" s="1">
        <f t="shared" si="13"/>
        <v>1.07163</v>
      </c>
      <c r="P31">
        <f t="shared" si="14"/>
        <v>2.849444277803951</v>
      </c>
      <c r="Q31">
        <f t="shared" si="8"/>
        <v>1.462397997898956</v>
      </c>
      <c r="R31">
        <f t="shared" si="9"/>
        <v>-0.2846830639103369</v>
      </c>
    </row>
    <row r="32" spans="5:18" ht="12.75">
      <c r="E32">
        <v>30</v>
      </c>
      <c r="F32" s="1">
        <f t="shared" si="3"/>
        <v>0.5397819590852735</v>
      </c>
      <c r="G32" s="1">
        <f t="shared" si="15"/>
        <v>6.7</v>
      </c>
      <c r="H32" s="1">
        <f t="shared" si="16"/>
        <v>1.0741</v>
      </c>
      <c r="I32">
        <f t="shared" si="10"/>
        <v>2.767827549700231</v>
      </c>
      <c r="J32">
        <f t="shared" si="6"/>
        <v>1.4771212547196624</v>
      </c>
      <c r="K32">
        <f t="shared" si="7"/>
        <v>0.06925472585690655</v>
      </c>
      <c r="L32">
        <v>30</v>
      </c>
      <c r="M32" s="1">
        <f t="shared" si="11"/>
        <v>0.3638491375144956</v>
      </c>
      <c r="N32" s="1">
        <f t="shared" si="12"/>
        <v>6.7</v>
      </c>
      <c r="O32" s="1">
        <f t="shared" si="13"/>
        <v>1.0741</v>
      </c>
      <c r="P32">
        <f t="shared" si="14"/>
        <v>2.8602161300625237</v>
      </c>
      <c r="Q32">
        <f t="shared" si="8"/>
        <v>1.4771212547196624</v>
      </c>
      <c r="R32">
        <f t="shared" si="9"/>
        <v>-0.24263877054074762</v>
      </c>
    </row>
    <row r="33" spans="5:18" ht="12.75">
      <c r="E33">
        <v>31</v>
      </c>
      <c r="F33" s="1">
        <f t="shared" si="3"/>
        <v>0.5621685955234362</v>
      </c>
      <c r="G33" s="1">
        <f t="shared" si="15"/>
        <v>6.89</v>
      </c>
      <c r="H33" s="1">
        <f t="shared" si="16"/>
        <v>1.07657</v>
      </c>
      <c r="I33">
        <f t="shared" si="10"/>
        <v>2.751674624030663</v>
      </c>
      <c r="J33">
        <f t="shared" si="6"/>
        <v>1.4913616938342726</v>
      </c>
      <c r="K33">
        <f t="shared" si="7"/>
        <v>0.10855967178428214</v>
      </c>
      <c r="L33">
        <v>31</v>
      </c>
      <c r="M33" s="1">
        <f t="shared" si="11"/>
        <v>0.3858583581877583</v>
      </c>
      <c r="N33" s="1">
        <f t="shared" si="12"/>
        <v>6.89</v>
      </c>
      <c r="O33" s="1">
        <f t="shared" si="13"/>
        <v>1.07657</v>
      </c>
      <c r="P33">
        <f t="shared" si="14"/>
        <v>2.868230086036231</v>
      </c>
      <c r="Q33">
        <f t="shared" si="8"/>
        <v>1.4913616938342726</v>
      </c>
      <c r="R33">
        <f t="shared" si="9"/>
        <v>-0.2018406336099181</v>
      </c>
    </row>
    <row r="34" spans="5:18" ht="12.75">
      <c r="E34">
        <v>32</v>
      </c>
      <c r="F34" s="1">
        <f t="shared" si="3"/>
        <v>0.5834747054870968</v>
      </c>
      <c r="G34" s="1">
        <f t="shared" si="15"/>
        <v>7.08</v>
      </c>
      <c r="H34" s="1">
        <f t="shared" si="16"/>
        <v>1.07904</v>
      </c>
      <c r="I34">
        <f t="shared" si="10"/>
        <v>2.733725197660464</v>
      </c>
      <c r="J34">
        <f t="shared" si="6"/>
        <v>1.505149978319906</v>
      </c>
      <c r="K34">
        <f t="shared" si="7"/>
        <v>0.14638065333166642</v>
      </c>
      <c r="L34">
        <v>32</v>
      </c>
      <c r="M34" s="1">
        <f t="shared" si="11"/>
        <v>0.40767502279310724</v>
      </c>
      <c r="N34" s="1">
        <f t="shared" si="12"/>
        <v>7.08</v>
      </c>
      <c r="O34" s="1">
        <f t="shared" si="13"/>
        <v>1.07904</v>
      </c>
      <c r="P34">
        <f t="shared" si="14"/>
        <v>2.8737020949736634</v>
      </c>
      <c r="Q34">
        <f t="shared" si="8"/>
        <v>1.505149978319906</v>
      </c>
      <c r="R34">
        <f t="shared" si="9"/>
        <v>-0.162245942237335</v>
      </c>
    </row>
    <row r="35" spans="5:18" ht="12.75">
      <c r="E35">
        <v>33</v>
      </c>
      <c r="F35" s="1">
        <f t="shared" si="3"/>
        <v>0.6036941316538316</v>
      </c>
      <c r="G35" s="1">
        <f t="shared" si="15"/>
        <v>7.2700000000000005</v>
      </c>
      <c r="H35" s="1">
        <f t="shared" si="16"/>
        <v>1.08151</v>
      </c>
      <c r="I35">
        <f t="shared" si="10"/>
        <v>2.7141832455501893</v>
      </c>
      <c r="J35">
        <f t="shared" si="6"/>
        <v>1.5185139398778875</v>
      </c>
      <c r="K35">
        <f t="shared" si="7"/>
        <v>0.18278645096678878</v>
      </c>
      <c r="L35">
        <v>33</v>
      </c>
      <c r="M35" s="1">
        <f t="shared" si="11"/>
        <v>0.42920625247365585</v>
      </c>
      <c r="N35" s="1">
        <f t="shared" si="12"/>
        <v>7.2700000000000005</v>
      </c>
      <c r="O35" s="1">
        <f t="shared" si="13"/>
        <v>1.08151</v>
      </c>
      <c r="P35">
        <f t="shared" si="14"/>
        <v>2.8768312062428736</v>
      </c>
      <c r="Q35">
        <f t="shared" si="8"/>
        <v>1.5185139398778875</v>
      </c>
      <c r="R35">
        <f t="shared" si="9"/>
        <v>-0.12381316727114167</v>
      </c>
    </row>
    <row r="36" spans="5:18" ht="12.75">
      <c r="E36">
        <v>34</v>
      </c>
      <c r="F36" s="1">
        <f t="shared" si="3"/>
        <v>0.6228353205019741</v>
      </c>
      <c r="G36" s="1">
        <f t="shared" si="15"/>
        <v>7.46</v>
      </c>
      <c r="H36" s="1">
        <f t="shared" si="16"/>
        <v>1.08398</v>
      </c>
      <c r="I36">
        <f t="shared" si="10"/>
        <v>2.693237069193236</v>
      </c>
      <c r="J36">
        <f t="shared" si="6"/>
        <v>1.5314789170422551</v>
      </c>
      <c r="K36">
        <f t="shared" si="7"/>
        <v>0.21784221768498394</v>
      </c>
      <c r="L36">
        <v>34</v>
      </c>
      <c r="M36" s="1">
        <f t="shared" si="11"/>
        <v>0.45036939931175435</v>
      </c>
      <c r="N36" s="1">
        <f t="shared" si="12"/>
        <v>7.46</v>
      </c>
      <c r="O36" s="1">
        <f t="shared" si="13"/>
        <v>1.08398</v>
      </c>
      <c r="P36">
        <f t="shared" si="14"/>
        <v>2.877800896986923</v>
      </c>
      <c r="Q36">
        <f t="shared" si="8"/>
        <v>1.5314789170422551</v>
      </c>
      <c r="R36">
        <f t="shared" si="9"/>
        <v>-0.08650202969362475</v>
      </c>
    </row>
    <row r="37" spans="5:18" ht="12.75">
      <c r="E37">
        <v>35</v>
      </c>
      <c r="F37" s="1">
        <f t="shared" si="3"/>
        <v>0.6409184658238373</v>
      </c>
      <c r="G37" s="1">
        <f t="shared" si="15"/>
        <v>7.65</v>
      </c>
      <c r="H37" s="1">
        <f t="shared" si="16"/>
        <v>1.08645</v>
      </c>
      <c r="I37">
        <f t="shared" si="10"/>
        <v>2.6710606652749873</v>
      </c>
      <c r="J37">
        <f t="shared" si="6"/>
        <v>1.5440680443502757</v>
      </c>
      <c r="K37">
        <f t="shared" si="7"/>
        <v>0.2516097124018612</v>
      </c>
      <c r="L37">
        <v>35</v>
      </c>
      <c r="M37" s="1">
        <f t="shared" si="11"/>
        <v>0.4710924958697351</v>
      </c>
      <c r="N37" s="1">
        <f t="shared" si="12"/>
        <v>7.65</v>
      </c>
      <c r="O37" s="1">
        <f t="shared" si="13"/>
        <v>1.08645</v>
      </c>
      <c r="P37">
        <f t="shared" si="14"/>
        <v>2.8767803824509146</v>
      </c>
      <c r="Q37">
        <f t="shared" si="8"/>
        <v>1.5440680443502757</v>
      </c>
      <c r="R37">
        <f t="shared" si="9"/>
        <v>-0.0502735424988055</v>
      </c>
    </row>
    <row r="38" spans="5:18" ht="12.75">
      <c r="E38">
        <v>36</v>
      </c>
      <c r="F38" s="1">
        <f t="shared" si="3"/>
        <v>0.6579729140846717</v>
      </c>
      <c r="G38" s="1">
        <f t="shared" si="15"/>
        <v>7.84</v>
      </c>
      <c r="H38" s="1">
        <f t="shared" si="16"/>
        <v>1.0889199999999999</v>
      </c>
      <c r="I38">
        <f t="shared" si="10"/>
        <v>2.6478148939222117</v>
      </c>
      <c r="J38">
        <f t="shared" si="6"/>
        <v>1.5563025007672873</v>
      </c>
      <c r="K38">
        <f t="shared" si="7"/>
        <v>0.2841475157440776</v>
      </c>
      <c r="L38">
        <v>36</v>
      </c>
      <c r="M38" s="1">
        <f t="shared" si="11"/>
        <v>0.491314353708781</v>
      </c>
      <c r="N38" s="1">
        <f t="shared" si="12"/>
        <v>7.84</v>
      </c>
      <c r="O38" s="1">
        <f t="shared" si="13"/>
        <v>1.0889199999999999</v>
      </c>
      <c r="P38">
        <f t="shared" si="14"/>
        <v>2.8739258703280415</v>
      </c>
      <c r="Q38">
        <f t="shared" si="8"/>
        <v>1.5563025007672873</v>
      </c>
      <c r="R38">
        <f t="shared" si="9"/>
        <v>-0.01509003101132453</v>
      </c>
    </row>
    <row r="39" spans="5:18" ht="12.75">
      <c r="E39">
        <v>37</v>
      </c>
      <c r="F39" s="1">
        <f t="shared" si="3"/>
        <v>0.6740348742945431</v>
      </c>
      <c r="G39" s="1">
        <f t="shared" si="15"/>
        <v>8.030000000000001</v>
      </c>
      <c r="H39" s="1">
        <f t="shared" si="16"/>
        <v>1.09139</v>
      </c>
      <c r="I39">
        <f t="shared" si="10"/>
        <v>2.6236484825766695</v>
      </c>
      <c r="J39">
        <f t="shared" si="6"/>
        <v>1.568201724066995</v>
      </c>
      <c r="K39">
        <f t="shared" si="7"/>
        <v>0.315511229000939</v>
      </c>
      <c r="L39">
        <v>37</v>
      </c>
      <c r="M39" s="1">
        <f t="shared" si="11"/>
        <v>0.5109843632074847</v>
      </c>
      <c r="N39" s="1">
        <f t="shared" si="12"/>
        <v>8.030000000000001</v>
      </c>
      <c r="O39" s="1">
        <f t="shared" si="13"/>
        <v>1.09139</v>
      </c>
      <c r="P39">
        <f t="shared" si="14"/>
        <v>2.8693817362579708</v>
      </c>
      <c r="Q39">
        <f t="shared" si="8"/>
        <v>1.568201724066995</v>
      </c>
      <c r="R39">
        <f t="shared" si="9"/>
        <v>0.019084863985285246</v>
      </c>
    </row>
    <row r="40" spans="5:18" ht="12.75">
      <c r="E40">
        <v>38</v>
      </c>
      <c r="F40" s="1">
        <f t="shared" si="3"/>
        <v>0.6891454463832873</v>
      </c>
      <c r="G40" s="1">
        <f t="shared" si="15"/>
        <v>8.219999999999999</v>
      </c>
      <c r="H40" s="1">
        <f t="shared" si="16"/>
        <v>1.09386</v>
      </c>
      <c r="I40">
        <f t="shared" si="10"/>
        <v>2.5986988962989224</v>
      </c>
      <c r="J40">
        <f t="shared" si="6"/>
        <v>1.5797835966168101</v>
      </c>
      <c r="K40">
        <f t="shared" si="7"/>
        <v>0.34575365723891555</v>
      </c>
      <c r="L40">
        <v>38</v>
      </c>
      <c r="M40" s="1">
        <f t="shared" si="11"/>
        <v>0.5300620515769087</v>
      </c>
      <c r="N40" s="1">
        <f t="shared" si="12"/>
        <v>8.219999999999999</v>
      </c>
      <c r="O40" s="1">
        <f t="shared" si="13"/>
        <v>1.09386</v>
      </c>
      <c r="P40">
        <f t="shared" si="14"/>
        <v>2.863281608606403</v>
      </c>
      <c r="Q40">
        <f t="shared" si="8"/>
        <v>1.5797835966168101</v>
      </c>
      <c r="R40">
        <f t="shared" si="9"/>
        <v>0.05228619656661917</v>
      </c>
    </row>
    <row r="41" spans="5:18" ht="12.75">
      <c r="E41">
        <v>39</v>
      </c>
      <c r="F41" s="1">
        <f t="shared" si="3"/>
        <v>0.7033489615907811</v>
      </c>
      <c r="G41" s="1">
        <f t="shared" si="15"/>
        <v>8.41</v>
      </c>
      <c r="H41" s="1">
        <f t="shared" si="16"/>
        <v>1.09633</v>
      </c>
      <c r="I41">
        <f t="shared" si="10"/>
        <v>2.5730931003994626</v>
      </c>
      <c r="J41">
        <f t="shared" si="6"/>
        <v>1.5910646070264993</v>
      </c>
      <c r="K41">
        <f t="shared" si="7"/>
        <v>0.37492497771401434</v>
      </c>
      <c r="L41">
        <v>39</v>
      </c>
      <c r="M41" s="1">
        <f t="shared" si="11"/>
        <v>0.5485164562274343</v>
      </c>
      <c r="N41" s="1">
        <f t="shared" si="12"/>
        <v>8.41</v>
      </c>
      <c r="O41" s="1">
        <f t="shared" si="13"/>
        <v>1.09633</v>
      </c>
      <c r="P41">
        <f t="shared" si="14"/>
        <v>2.8557493581568436</v>
      </c>
      <c r="Q41">
        <f t="shared" si="8"/>
        <v>1.5910646070264993</v>
      </c>
      <c r="R41">
        <f t="shared" si="9"/>
        <v>0.08454773628295474</v>
      </c>
    </row>
    <row r="42" spans="5:18" ht="12.75">
      <c r="E42">
        <v>40</v>
      </c>
      <c r="F42" s="1">
        <f t="shared" si="3"/>
        <v>0.7166916148811089</v>
      </c>
      <c r="G42" s="1">
        <f t="shared" si="15"/>
        <v>8.6</v>
      </c>
      <c r="H42" s="1">
        <f t="shared" si="16"/>
        <v>1.0988</v>
      </c>
      <c r="I42">
        <f t="shared" si="10"/>
        <v>2.5469482368398157</v>
      </c>
      <c r="J42">
        <f t="shared" si="6"/>
        <v>1.6020599913279625</v>
      </c>
      <c r="K42">
        <f t="shared" si="7"/>
        <v>0.40307289477195685</v>
      </c>
      <c r="L42">
        <v>40</v>
      </c>
      <c r="M42" s="1">
        <f t="shared" si="11"/>
        <v>0.5663253675660497</v>
      </c>
      <c r="N42" s="1">
        <f t="shared" si="12"/>
        <v>8.6</v>
      </c>
      <c r="O42" s="1">
        <f t="shared" si="13"/>
        <v>1.0988</v>
      </c>
      <c r="P42">
        <f t="shared" si="14"/>
        <v>2.846899993323614</v>
      </c>
      <c r="Q42">
        <f t="shared" si="8"/>
        <v>1.6020599913279625</v>
      </c>
      <c r="R42">
        <f t="shared" si="9"/>
        <v>0.11590199646504112</v>
      </c>
    </row>
    <row r="43" spans="5:18" ht="12.75">
      <c r="E43">
        <v>41</v>
      </c>
      <c r="F43" s="1">
        <f t="shared" si="3"/>
        <v>0.7292203614475884</v>
      </c>
      <c r="G43" s="1">
        <f t="shared" si="15"/>
        <v>8.79</v>
      </c>
      <c r="H43" s="1">
        <f t="shared" si="16"/>
        <v>1.10127</v>
      </c>
      <c r="I43">
        <f t="shared" si="10"/>
        <v>2.5203722319038473</v>
      </c>
      <c r="J43">
        <f t="shared" si="6"/>
        <v>1.6127838567197355</v>
      </c>
      <c r="K43">
        <f t="shared" si="7"/>
        <v>0.4302427824256858</v>
      </c>
      <c r="L43">
        <v>41</v>
      </c>
      <c r="M43" s="1">
        <f t="shared" si="11"/>
        <v>0.5834744899049399</v>
      </c>
      <c r="N43" s="1">
        <f t="shared" si="12"/>
        <v>8.79</v>
      </c>
      <c r="O43" s="1">
        <f t="shared" si="13"/>
        <v>1.10127</v>
      </c>
      <c r="P43">
        <f t="shared" si="14"/>
        <v>2.836840464672721</v>
      </c>
      <c r="Q43">
        <f t="shared" si="8"/>
        <v>1.6127838567197355</v>
      </c>
      <c r="R43">
        <f t="shared" si="9"/>
        <v>0.1463802680896226</v>
      </c>
    </row>
    <row r="44" spans="5:18" ht="12.75">
      <c r="E44">
        <v>42</v>
      </c>
      <c r="F44" s="1">
        <f t="shared" si="3"/>
        <v>0.7409820456222846</v>
      </c>
      <c r="G44" s="1">
        <f t="shared" si="15"/>
        <v>8.98</v>
      </c>
      <c r="H44" s="1">
        <f t="shared" si="16"/>
        <v>1.10374</v>
      </c>
      <c r="I44">
        <f t="shared" si="10"/>
        <v>2.493464349217716</v>
      </c>
      <c r="J44">
        <f t="shared" si="6"/>
        <v>1.6232492903979006</v>
      </c>
      <c r="K44">
        <f t="shared" si="7"/>
        <v>0.4564778157613347</v>
      </c>
      <c r="L44">
        <v>42</v>
      </c>
      <c r="M44" s="1">
        <f t="shared" si="11"/>
        <v>0.5999565623806008</v>
      </c>
      <c r="N44" s="1">
        <f t="shared" si="12"/>
        <v>8.98</v>
      </c>
      <c r="O44" s="1">
        <f t="shared" si="13"/>
        <v>1.10374</v>
      </c>
      <c r="P44">
        <f t="shared" si="14"/>
        <v>2.825670384445793</v>
      </c>
      <c r="Q44">
        <f t="shared" si="8"/>
        <v>1.6232492903979006</v>
      </c>
      <c r="R44">
        <f t="shared" si="9"/>
        <v>0.17601265748469344</v>
      </c>
    </row>
    <row r="45" spans="5:18" ht="12.75">
      <c r="E45">
        <v>43</v>
      </c>
      <c r="F45" s="1">
        <f t="shared" si="3"/>
        <v>0.7520227297279298</v>
      </c>
      <c r="G45" s="1">
        <f t="shared" si="15"/>
        <v>9.17</v>
      </c>
      <c r="H45" s="1">
        <f t="shared" si="16"/>
        <v>1.10621</v>
      </c>
      <c r="I45">
        <f t="shared" si="10"/>
        <v>2.466315699273253</v>
      </c>
      <c r="J45">
        <f t="shared" si="6"/>
        <v>1.6334684555795866</v>
      </c>
      <c r="K45">
        <f t="shared" si="7"/>
        <v>0.48181909226059416</v>
      </c>
      <c r="L45">
        <v>43</v>
      </c>
      <c r="M45" s="1">
        <f t="shared" si="11"/>
        <v>0.61577047441035</v>
      </c>
      <c r="N45" s="1">
        <f t="shared" si="12"/>
        <v>9.17</v>
      </c>
      <c r="O45" s="1">
        <f t="shared" si="13"/>
        <v>1.10621</v>
      </c>
      <c r="P45">
        <f t="shared" si="14"/>
        <v>2.813482667804436</v>
      </c>
      <c r="Q45">
        <f t="shared" si="8"/>
        <v>1.6334684555795866</v>
      </c>
      <c r="R45">
        <f t="shared" si="9"/>
        <v>0.20482812650204532</v>
      </c>
    </row>
    <row r="46" spans="5:18" ht="12.75">
      <c r="E46">
        <v>44</v>
      </c>
      <c r="F46" s="1">
        <f t="shared" si="3"/>
        <v>0.762387191617085</v>
      </c>
      <c r="G46" s="1">
        <f t="shared" si="15"/>
        <v>9.36</v>
      </c>
      <c r="H46" s="1">
        <f t="shared" si="16"/>
        <v>1.10868</v>
      </c>
      <c r="I46">
        <f t="shared" si="10"/>
        <v>2.4390097141537823</v>
      </c>
      <c r="J46">
        <f t="shared" si="6"/>
        <v>1.6434526764861874</v>
      </c>
      <c r="K46">
        <f t="shared" si="7"/>
        <v>0.5063057440493555</v>
      </c>
      <c r="L46">
        <v>44</v>
      </c>
      <c r="M46" s="1">
        <f t="shared" si="11"/>
        <v>0.6309204028682053</v>
      </c>
      <c r="N46" s="1">
        <f t="shared" si="12"/>
        <v>9.36</v>
      </c>
      <c r="O46" s="1">
        <f t="shared" si="13"/>
        <v>1.10868</v>
      </c>
      <c r="P46">
        <f t="shared" si="14"/>
        <v>2.800364102935216</v>
      </c>
      <c r="Q46">
        <f t="shared" si="8"/>
        <v>1.6434526764861874</v>
      </c>
      <c r="R46">
        <f t="shared" si="9"/>
        <v>0.2328545340750498</v>
      </c>
    </row>
    <row r="47" spans="5:18" ht="12.75">
      <c r="E47">
        <v>45</v>
      </c>
      <c r="F47" s="1">
        <f t="shared" si="3"/>
        <v>0.7721185620596119</v>
      </c>
      <c r="G47" s="1">
        <f t="shared" si="15"/>
        <v>9.55</v>
      </c>
      <c r="H47" s="1">
        <f t="shared" si="16"/>
        <v>1.11115</v>
      </c>
      <c r="I47">
        <f t="shared" si="10"/>
        <v>2.411622594120409</v>
      </c>
      <c r="J47">
        <f t="shared" si="6"/>
        <v>1.6532125137753437</v>
      </c>
      <c r="K47">
        <f t="shared" si="7"/>
        <v>0.5299750419968633</v>
      </c>
      <c r="L47">
        <v>45</v>
      </c>
      <c r="M47" s="1">
        <f t="shared" si="11"/>
        <v>0.6454149912853953</v>
      </c>
      <c r="N47" s="1">
        <f t="shared" si="12"/>
        <v>9.55</v>
      </c>
      <c r="O47" s="1">
        <f t="shared" si="13"/>
        <v>1.11115</v>
      </c>
      <c r="P47">
        <f t="shared" si="14"/>
        <v>2.7863958571731895</v>
      </c>
      <c r="Q47">
        <f t="shared" si="8"/>
        <v>1.6532125137753437</v>
      </c>
      <c r="R47">
        <f t="shared" si="9"/>
        <v>0.2601186783197073</v>
      </c>
    </row>
    <row r="48" spans="5:18" ht="12.75">
      <c r="E48">
        <v>46</v>
      </c>
      <c r="F48" s="1">
        <f t="shared" si="3"/>
        <v>0.7812580761933638</v>
      </c>
      <c r="G48" s="1">
        <f t="shared" si="15"/>
        <v>9.74</v>
      </c>
      <c r="H48" s="1">
        <f t="shared" si="16"/>
        <v>1.11362</v>
      </c>
      <c r="I48">
        <f t="shared" si="10"/>
        <v>2.384223731050287</v>
      </c>
      <c r="J48">
        <f t="shared" si="6"/>
        <v>1.662757831681574</v>
      </c>
      <c r="K48">
        <f t="shared" si="7"/>
        <v>0.552862492501551</v>
      </c>
      <c r="L48">
        <v>46</v>
      </c>
      <c r="M48" s="1">
        <f t="shared" si="11"/>
        <v>0.6592665852518386</v>
      </c>
      <c r="N48" s="1">
        <f t="shared" si="12"/>
        <v>9.74</v>
      </c>
      <c r="O48" s="1">
        <f t="shared" si="13"/>
        <v>1.11362</v>
      </c>
      <c r="P48">
        <f t="shared" si="14"/>
        <v>2.7716539260593294</v>
      </c>
      <c r="Q48">
        <f t="shared" si="8"/>
        <v>1.662757831681574</v>
      </c>
      <c r="R48">
        <f t="shared" si="9"/>
        <v>0.2866463385335607</v>
      </c>
    </row>
    <row r="49" spans="5:18" ht="12.75">
      <c r="E49">
        <v>47</v>
      </c>
      <c r="F49" s="1">
        <f t="shared" si="3"/>
        <v>0.7898449165424396</v>
      </c>
      <c r="G49" s="1">
        <f t="shared" si="15"/>
        <v>9.93</v>
      </c>
      <c r="H49" s="1">
        <f t="shared" si="16"/>
        <v>1.11609</v>
      </c>
      <c r="I49">
        <f t="shared" si="10"/>
        <v>2.3568761123775253</v>
      </c>
      <c r="J49">
        <f t="shared" si="6"/>
        <v>1.6720978579357175</v>
      </c>
      <c r="K49">
        <f t="shared" si="7"/>
        <v>0.5750019277130785</v>
      </c>
      <c r="L49">
        <v>47</v>
      </c>
      <c r="M49" s="1">
        <f t="shared" si="11"/>
        <v>0.6724905329593491</v>
      </c>
      <c r="N49" s="1">
        <f t="shared" si="12"/>
        <v>9.93</v>
      </c>
      <c r="O49" s="1">
        <f t="shared" si="13"/>
        <v>1.11609</v>
      </c>
      <c r="P49">
        <f t="shared" si="14"/>
        <v>2.7562095318474538</v>
      </c>
      <c r="Q49">
        <f t="shared" si="8"/>
        <v>1.6720978579357175</v>
      </c>
      <c r="R49">
        <f t="shared" si="9"/>
        <v>0.31246231660678897</v>
      </c>
    </row>
    <row r="50" spans="5:18" ht="12.75">
      <c r="E50">
        <v>48</v>
      </c>
      <c r="F50" s="1">
        <f t="shared" si="3"/>
        <v>0.7979161283649105</v>
      </c>
      <c r="G50" s="1">
        <f t="shared" si="15"/>
        <v>10.120000000000001</v>
      </c>
      <c r="H50" s="1">
        <f t="shared" si="16"/>
        <v>1.11856</v>
      </c>
      <c r="I50">
        <f t="shared" si="10"/>
        <v>2.3296367081227416</v>
      </c>
      <c r="J50">
        <f t="shared" si="6"/>
        <v>1.6812412373755872</v>
      </c>
      <c r="K50">
        <f t="shared" si="7"/>
        <v>0.5964255898571531</v>
      </c>
      <c r="L50">
        <v>48</v>
      </c>
      <c r="M50" s="1">
        <f t="shared" si="11"/>
        <v>0.6851045555270924</v>
      </c>
      <c r="N50" s="1">
        <f t="shared" si="12"/>
        <v>10.120000000000001</v>
      </c>
      <c r="O50" s="1">
        <f t="shared" si="13"/>
        <v>1.11856</v>
      </c>
      <c r="P50">
        <f t="shared" si="14"/>
        <v>2.7401294774851426</v>
      </c>
      <c r="Q50">
        <f t="shared" si="8"/>
        <v>1.6812412373755872</v>
      </c>
      <c r="R50">
        <f t="shared" si="9"/>
        <v>0.33759047748840304</v>
      </c>
    </row>
    <row r="51" spans="5:18" ht="12.75">
      <c r="E51">
        <v>49</v>
      </c>
      <c r="F51" s="1">
        <f t="shared" si="3"/>
        <v>0.8055065911523044</v>
      </c>
      <c r="G51" s="1">
        <f t="shared" si="15"/>
        <v>10.31</v>
      </c>
      <c r="H51" s="1">
        <f t="shared" si="16"/>
        <v>1.12103</v>
      </c>
      <c r="I51">
        <f t="shared" si="10"/>
        <v>2.3025568427739835</v>
      </c>
      <c r="J51">
        <f t="shared" si="6"/>
        <v>1.6901960800285136</v>
      </c>
      <c r="K51">
        <f t="shared" si="7"/>
        <v>0.6171642102522142</v>
      </c>
      <c r="L51">
        <v>49</v>
      </c>
      <c r="M51" s="1">
        <f t="shared" si="11"/>
        <v>0.6971281883535057</v>
      </c>
      <c r="N51" s="1">
        <f t="shared" si="12"/>
        <v>10.31</v>
      </c>
      <c r="O51" s="1">
        <f t="shared" si="13"/>
        <v>1.12103</v>
      </c>
      <c r="P51">
        <f t="shared" si="14"/>
        <v>2.723476461562953</v>
      </c>
      <c r="Q51">
        <f t="shared" si="8"/>
        <v>1.6901960800285136</v>
      </c>
      <c r="R51">
        <f t="shared" si="9"/>
        <v>0.3620537884533324</v>
      </c>
    </row>
    <row r="52" spans="5:18" ht="12.75">
      <c r="E52">
        <v>50</v>
      </c>
      <c r="F52" s="1">
        <f t="shared" si="3"/>
        <v>0.8126490328748691</v>
      </c>
      <c r="G52" s="1">
        <f t="shared" si="15"/>
        <v>10.5</v>
      </c>
      <c r="H52" s="1">
        <f t="shared" si="16"/>
        <v>1.1235</v>
      </c>
      <c r="I52">
        <f t="shared" si="10"/>
        <v>2.2756825531534934</v>
      </c>
      <c r="J52">
        <f t="shared" si="6"/>
        <v>1.6989700043360187</v>
      </c>
      <c r="K52">
        <f t="shared" si="7"/>
        <v>0.6372470835358401</v>
      </c>
      <c r="L52">
        <v>50</v>
      </c>
      <c r="M52" s="1">
        <f t="shared" si="11"/>
        <v>0.7085822921675351</v>
      </c>
      <c r="N52" s="1">
        <f t="shared" si="12"/>
        <v>10.5</v>
      </c>
      <c r="O52" s="1">
        <f t="shared" si="13"/>
        <v>1.1235</v>
      </c>
      <c r="P52">
        <f t="shared" si="14"/>
        <v>2.7063093591848206</v>
      </c>
      <c r="Q52">
        <f t="shared" si="8"/>
        <v>1.6989700043360187</v>
      </c>
      <c r="R52">
        <f t="shared" si="9"/>
        <v>0.3858743569976734</v>
      </c>
    </row>
    <row r="53" spans="5:18" ht="12.75">
      <c r="E53">
        <v>51</v>
      </c>
      <c r="F53" s="1">
        <f t="shared" si="3"/>
        <v>0.8193740760097176</v>
      </c>
      <c r="G53" s="1">
        <f t="shared" si="15"/>
        <v>10.69</v>
      </c>
      <c r="H53" s="1">
        <f t="shared" si="16"/>
        <v>1.12597</v>
      </c>
      <c r="I53">
        <f t="shared" si="10"/>
        <v>2.2490549329434195</v>
      </c>
      <c r="J53">
        <f t="shared" si="6"/>
        <v>1.7075701760979363</v>
      </c>
      <c r="K53">
        <f t="shared" si="7"/>
        <v>0.656702137554212</v>
      </c>
      <c r="L53">
        <v>51</v>
      </c>
      <c r="M53" s="1">
        <f t="shared" si="11"/>
        <v>0.7194886306005898</v>
      </c>
      <c r="N53" s="1">
        <f t="shared" si="12"/>
        <v>10.69</v>
      </c>
      <c r="O53" s="1">
        <f t="shared" si="13"/>
        <v>1.12597</v>
      </c>
      <c r="P53">
        <f t="shared" si="14"/>
        <v>2.688683473185856</v>
      </c>
      <c r="Q53">
        <f t="shared" si="8"/>
        <v>1.7075701760979363</v>
      </c>
      <c r="R53">
        <f t="shared" si="9"/>
        <v>0.4090734672533871</v>
      </c>
    </row>
    <row r="54" spans="5:18" ht="12.75">
      <c r="E54">
        <v>52</v>
      </c>
      <c r="F54" s="1">
        <f t="shared" si="3"/>
        <v>0.8257103064973206</v>
      </c>
      <c r="G54" s="1">
        <f t="shared" si="15"/>
        <v>10.88</v>
      </c>
      <c r="H54" s="1">
        <f t="shared" si="16"/>
        <v>1.1284399999999999</v>
      </c>
      <c r="I54">
        <f t="shared" si="10"/>
        <v>2.2227104642168323</v>
      </c>
      <c r="J54">
        <f t="shared" si="6"/>
        <v>1.716003343634799</v>
      </c>
      <c r="K54">
        <f t="shared" si="7"/>
        <v>0.6755559993102609</v>
      </c>
      <c r="L54">
        <v>52</v>
      </c>
      <c r="M54" s="1">
        <f t="shared" si="11"/>
        <v>0.729869509853795</v>
      </c>
      <c r="N54" s="1">
        <f t="shared" si="12"/>
        <v>10.88</v>
      </c>
      <c r="O54" s="1">
        <f t="shared" si="13"/>
        <v>1.1284399999999999</v>
      </c>
      <c r="P54">
        <f t="shared" si="14"/>
        <v>2.6706507596222253</v>
      </c>
      <c r="Q54">
        <f t="shared" si="8"/>
        <v>1.716003343634799</v>
      </c>
      <c r="R54">
        <f t="shared" si="9"/>
        <v>0.43167161486347105</v>
      </c>
    </row>
    <row r="55" spans="5:18" ht="12.75">
      <c r="E55">
        <v>53</v>
      </c>
      <c r="F55" s="1">
        <f t="shared" si="3"/>
        <v>0.8316843585605044</v>
      </c>
      <c r="G55" s="1">
        <f t="shared" si="15"/>
        <v>11.07</v>
      </c>
      <c r="H55" s="1">
        <f t="shared" si="16"/>
        <v>1.13091</v>
      </c>
      <c r="I55">
        <f t="shared" si="10"/>
        <v>2.196681336097848</v>
      </c>
      <c r="J55">
        <f t="shared" si="6"/>
        <v>1.724275869600789</v>
      </c>
      <c r="K55">
        <f t="shared" si="7"/>
        <v>0.6938340573150018</v>
      </c>
      <c r="L55">
        <v>53</v>
      </c>
      <c r="M55" s="1">
        <f t="shared" si="11"/>
        <v>0.7397474752787464</v>
      </c>
      <c r="N55" s="1">
        <f t="shared" si="12"/>
        <v>11.07</v>
      </c>
      <c r="O55" s="1">
        <f t="shared" si="13"/>
        <v>1.13091</v>
      </c>
      <c r="P55">
        <f t="shared" si="14"/>
        <v>2.652260030989297</v>
      </c>
      <c r="Q55">
        <f t="shared" si="8"/>
        <v>1.724275869600789</v>
      </c>
      <c r="R55">
        <f t="shared" si="9"/>
        <v>0.45368854029679667</v>
      </c>
    </row>
    <row r="56" spans="5:18" ht="12.75">
      <c r="E56">
        <v>54</v>
      </c>
      <c r="F56" s="1">
        <f t="shared" si="3"/>
        <v>0.8373210098160961</v>
      </c>
      <c r="G56" s="1">
        <f t="shared" si="15"/>
        <v>11.26</v>
      </c>
      <c r="H56" s="1">
        <f t="shared" si="16"/>
        <v>1.13338</v>
      </c>
      <c r="I56">
        <f t="shared" si="10"/>
        <v>2.1709957505394235</v>
      </c>
      <c r="J56">
        <f t="shared" si="6"/>
        <v>1.7323937598229684</v>
      </c>
      <c r="K56">
        <f t="shared" si="7"/>
        <v>0.7115605206416886</v>
      </c>
      <c r="L56">
        <v>54</v>
      </c>
      <c r="M56" s="1">
        <f t="shared" si="11"/>
        <v>0.7491450593180607</v>
      </c>
      <c r="N56" s="1">
        <f t="shared" si="12"/>
        <v>11.26</v>
      </c>
      <c r="O56" s="1">
        <f t="shared" si="13"/>
        <v>1.13338</v>
      </c>
      <c r="P56">
        <f t="shared" si="14"/>
        <v>2.633557140192805</v>
      </c>
      <c r="Q56">
        <f t="shared" si="8"/>
        <v>1.7323937598229684</v>
      </c>
      <c r="R56">
        <f t="shared" si="9"/>
        <v>0.47514326061063267</v>
      </c>
    </row>
    <row r="57" spans="5:18" ht="12.75">
      <c r="E57">
        <v>55</v>
      </c>
      <c r="F57" s="1">
        <f t="shared" si="3"/>
        <v>0.8426432823452931</v>
      </c>
      <c r="G57" s="1">
        <f t="shared" si="15"/>
        <v>11.45</v>
      </c>
      <c r="H57" s="1">
        <f t="shared" si="16"/>
        <v>1.13585</v>
      </c>
      <c r="I57">
        <f t="shared" si="10"/>
        <v>2.1456782151380684</v>
      </c>
      <c r="J57">
        <f t="shared" si="6"/>
        <v>1.7403626894942437</v>
      </c>
      <c r="K57">
        <f t="shared" si="7"/>
        <v>0.7287584749433851</v>
      </c>
      <c r="L57">
        <v>55</v>
      </c>
      <c r="M57" s="1">
        <f t="shared" si="11"/>
        <v>0.7580845751709112</v>
      </c>
      <c r="N57" s="1">
        <f t="shared" si="12"/>
        <v>11.45</v>
      </c>
      <c r="O57" s="1">
        <f t="shared" si="13"/>
        <v>1.13585</v>
      </c>
      <c r="P57">
        <f t="shared" si="14"/>
        <v>2.6145851479089877</v>
      </c>
      <c r="Q57">
        <f t="shared" si="8"/>
        <v>1.7403626894942437</v>
      </c>
      <c r="R57">
        <f t="shared" si="9"/>
        <v>0.49605409969020003</v>
      </c>
    </row>
    <row r="58" spans="5:18" ht="12.75">
      <c r="E58">
        <v>56</v>
      </c>
      <c r="F58" s="1">
        <f t="shared" si="3"/>
        <v>0.8476725463988408</v>
      </c>
      <c r="G58" s="1">
        <f t="shared" si="15"/>
        <v>11.64</v>
      </c>
      <c r="H58" s="1">
        <f t="shared" si="16"/>
        <v>1.13832</v>
      </c>
      <c r="I58">
        <f t="shared" si="10"/>
        <v>2.1207498228817765</v>
      </c>
      <c r="J58">
        <f t="shared" si="6"/>
        <v>1.7481880270062002</v>
      </c>
      <c r="K58">
        <f t="shared" si="7"/>
        <v>0.7454499356608193</v>
      </c>
      <c r="L58">
        <v>56</v>
      </c>
      <c r="M58" s="1">
        <f t="shared" si="11"/>
        <v>0.7665879506787744</v>
      </c>
      <c r="N58" s="1">
        <f t="shared" si="12"/>
        <v>11.64</v>
      </c>
      <c r="O58" s="1">
        <f t="shared" si="13"/>
        <v>1.13832</v>
      </c>
      <c r="P58">
        <f t="shared" si="14"/>
        <v>2.595384475615632</v>
      </c>
      <c r="Q58">
        <f t="shared" si="8"/>
        <v>1.7481880270062002</v>
      </c>
      <c r="R58">
        <f t="shared" si="9"/>
        <v>0.516438717010017</v>
      </c>
    </row>
    <row r="59" spans="5:18" ht="12.75">
      <c r="E59">
        <v>57</v>
      </c>
      <c r="F59" s="1">
        <f t="shared" si="3"/>
        <v>0.8524286242302991</v>
      </c>
      <c r="G59" s="1">
        <f t="shared" si="15"/>
        <v>11.83</v>
      </c>
      <c r="H59" s="1">
        <f t="shared" si="16"/>
        <v>1.14079</v>
      </c>
      <c r="I59">
        <f t="shared" si="10"/>
        <v>2.0962285187406713</v>
      </c>
      <c r="J59">
        <f t="shared" si="6"/>
        <v>1.7558748556724912</v>
      </c>
      <c r="K59">
        <f t="shared" si="7"/>
        <v>0.7616558986184163</v>
      </c>
      <c r="L59">
        <v>57</v>
      </c>
      <c r="M59" s="1">
        <f t="shared" si="11"/>
        <v>0.7746765972021705</v>
      </c>
      <c r="N59" s="1">
        <f t="shared" si="12"/>
        <v>11.83</v>
      </c>
      <c r="O59" s="1">
        <f t="shared" si="13"/>
        <v>1.14079</v>
      </c>
      <c r="P59">
        <f t="shared" si="14"/>
        <v>2.575993046260727</v>
      </c>
      <c r="Q59">
        <f t="shared" si="8"/>
        <v>1.7558748556724912</v>
      </c>
      <c r="R59">
        <f t="shared" si="9"/>
        <v>0.5363141349723937</v>
      </c>
    </row>
    <row r="60" spans="5:18" ht="12.75">
      <c r="E60">
        <v>58</v>
      </c>
      <c r="F60" s="1">
        <f t="shared" si="3"/>
        <v>0.8569298922056496</v>
      </c>
      <c r="G60" s="1">
        <f t="shared" si="15"/>
        <v>12.02</v>
      </c>
      <c r="H60" s="1">
        <f t="shared" si="16"/>
        <v>1.14326</v>
      </c>
      <c r="I60">
        <f t="shared" si="10"/>
        <v>2.0721293530500766</v>
      </c>
      <c r="J60">
        <f t="shared" si="6"/>
        <v>1.7634279935629371</v>
      </c>
      <c r="K60">
        <f t="shared" si="7"/>
        <v>0.7773963881817052</v>
      </c>
      <c r="L60">
        <v>58</v>
      </c>
      <c r="M60" s="1">
        <f t="shared" si="11"/>
        <v>0.7823713086279858</v>
      </c>
      <c r="N60" s="1">
        <f t="shared" si="12"/>
        <v>12.02</v>
      </c>
      <c r="O60" s="1">
        <f t="shared" si="13"/>
        <v>1.14326</v>
      </c>
      <c r="P60">
        <f t="shared" si="14"/>
        <v>2.556446414257272</v>
      </c>
      <c r="Q60">
        <f t="shared" si="8"/>
        <v>1.7634279935629371</v>
      </c>
      <c r="R60">
        <f t="shared" si="9"/>
        <v>0.5556967648854172</v>
      </c>
    </row>
    <row r="61" spans="5:18" ht="12.75">
      <c r="E61">
        <v>59</v>
      </c>
      <c r="F61" s="1">
        <f t="shared" si="3"/>
        <v>0.8611933798576173</v>
      </c>
      <c r="G61" s="1">
        <f t="shared" si="15"/>
        <v>12.21</v>
      </c>
      <c r="H61" s="1">
        <f t="shared" si="16"/>
        <v>1.14573</v>
      </c>
      <c r="I61">
        <f t="shared" si="10"/>
        <v>2.048464721688495</v>
      </c>
      <c r="J61">
        <f t="shared" si="6"/>
        <v>1.770852011642144</v>
      </c>
      <c r="K61">
        <f t="shared" si="7"/>
        <v>0.792690503128343</v>
      </c>
      <c r="L61">
        <v>59</v>
      </c>
      <c r="M61" s="1">
        <f t="shared" si="11"/>
        <v>0.7896921860683875</v>
      </c>
      <c r="N61" s="1">
        <f t="shared" si="12"/>
        <v>12.21</v>
      </c>
      <c r="O61" s="1">
        <f t="shared" si="13"/>
        <v>1.14573</v>
      </c>
      <c r="P61">
        <f t="shared" si="14"/>
        <v>2.5367778862452206</v>
      </c>
      <c r="Q61">
        <f t="shared" si="8"/>
        <v>1.770852011642144</v>
      </c>
      <c r="R61">
        <f t="shared" si="9"/>
        <v>0.5746024316467844</v>
      </c>
    </row>
    <row r="62" spans="5:18" ht="12.75">
      <c r="E62">
        <v>60</v>
      </c>
      <c r="F62" s="1">
        <f t="shared" si="3"/>
        <v>0.8652348649622023</v>
      </c>
      <c r="G62" s="1">
        <f t="shared" si="15"/>
        <v>12.4</v>
      </c>
      <c r="H62" s="1">
        <f t="shared" si="16"/>
        <v>1.1482</v>
      </c>
      <c r="I62">
        <f t="shared" si="10"/>
        <v>2.025244593115252</v>
      </c>
      <c r="J62">
        <f t="shared" si="6"/>
        <v>1.7781512503836436</v>
      </c>
      <c r="K62">
        <f t="shared" si="7"/>
        <v>0.807556460367282</v>
      </c>
      <c r="L62">
        <v>60</v>
      </c>
      <c r="M62" s="1">
        <f t="shared" si="11"/>
        <v>0.7966585842559564</v>
      </c>
      <c r="N62" s="1">
        <f t="shared" si="12"/>
        <v>12.4</v>
      </c>
      <c r="O62" s="1">
        <f t="shared" si="13"/>
        <v>1.1482</v>
      </c>
      <c r="P62">
        <f t="shared" si="14"/>
        <v>2.51701863384669</v>
      </c>
      <c r="Q62">
        <f t="shared" si="8"/>
        <v>1.7781512503836436</v>
      </c>
      <c r="R62">
        <f t="shared" si="9"/>
        <v>0.5930463972016946</v>
      </c>
    </row>
    <row r="63" spans="5:18" ht="12.75">
      <c r="E63">
        <v>61</v>
      </c>
      <c r="F63" s="1">
        <f t="shared" si="3"/>
        <v>0.8690689640335443</v>
      </c>
      <c r="G63" s="1">
        <f t="shared" si="15"/>
        <v>12.59</v>
      </c>
      <c r="H63" s="1">
        <f t="shared" si="16"/>
        <v>1.15067</v>
      </c>
      <c r="I63">
        <f t="shared" si="10"/>
        <v>2.0024767223998627</v>
      </c>
      <c r="J63">
        <f t="shared" si="6"/>
        <v>1.785329835010767</v>
      </c>
      <c r="K63">
        <f t="shared" si="7"/>
        <v>0.8220116366257242</v>
      </c>
      <c r="L63">
        <v>61</v>
      </c>
      <c r="M63" s="1">
        <f t="shared" si="11"/>
        <v>0.8032890760833068</v>
      </c>
      <c r="N63" s="1">
        <f t="shared" si="12"/>
        <v>12.59</v>
      </c>
      <c r="O63" s="1">
        <f t="shared" si="13"/>
        <v>1.15067</v>
      </c>
      <c r="P63">
        <f t="shared" si="14"/>
        <v>2.4971977994493377</v>
      </c>
      <c r="Q63">
        <f t="shared" si="8"/>
        <v>1.785329835010767</v>
      </c>
      <c r="R63">
        <f t="shared" si="9"/>
        <v>0.6110433828431493</v>
      </c>
    </row>
    <row r="64" spans="5:18" ht="12.75">
      <c r="E64">
        <v>62</v>
      </c>
      <c r="F64" s="1">
        <f t="shared" si="3"/>
        <v>0.8727092178786473</v>
      </c>
      <c r="G64" s="1">
        <f t="shared" si="15"/>
        <v>12.78</v>
      </c>
      <c r="H64" s="1">
        <f t="shared" si="16"/>
        <v>1.15314</v>
      </c>
      <c r="I64">
        <f t="shared" si="10"/>
        <v>1.980166852440273</v>
      </c>
      <c r="J64">
        <f t="shared" si="6"/>
        <v>1.7923916894982537</v>
      </c>
      <c r="K64">
        <f t="shared" si="7"/>
        <v>0.8360726082110411</v>
      </c>
      <c r="L64">
        <v>62</v>
      </c>
      <c r="M64" s="1">
        <f t="shared" si="11"/>
        <v>0.8096014321637952</v>
      </c>
      <c r="N64" s="1">
        <f t="shared" si="12"/>
        <v>12.78</v>
      </c>
      <c r="O64" s="1">
        <f t="shared" si="13"/>
        <v>1.15314</v>
      </c>
      <c r="P64">
        <f t="shared" si="14"/>
        <v>2.477342595892504</v>
      </c>
      <c r="Q64">
        <f t="shared" si="8"/>
        <v>1.7923916894982537</v>
      </c>
      <c r="R64">
        <f t="shared" si="9"/>
        <v>0.6286075904218911</v>
      </c>
    </row>
    <row r="65" spans="5:18" ht="12.75">
      <c r="E65">
        <v>63</v>
      </c>
      <c r="F65" s="1">
        <f t="shared" si="3"/>
        <v>0.8761681720401017</v>
      </c>
      <c r="G65" s="1">
        <f t="shared" si="15"/>
        <v>12.97</v>
      </c>
      <c r="H65" s="1">
        <f t="shared" si="16"/>
        <v>1.15561</v>
      </c>
      <c r="I65">
        <f t="shared" si="10"/>
        <v>1.9583189026285444</v>
      </c>
      <c r="J65">
        <f t="shared" si="6"/>
        <v>1.7993405494535817</v>
      </c>
      <c r="K65">
        <f t="shared" si="7"/>
        <v>0.8497551889443922</v>
      </c>
      <c r="L65">
        <v>63</v>
      </c>
      <c r="M65" s="1">
        <f t="shared" si="11"/>
        <v>0.8156126126928439</v>
      </c>
      <c r="N65" s="1">
        <f t="shared" si="12"/>
        <v>12.97</v>
      </c>
      <c r="O65" s="1">
        <f t="shared" si="13"/>
        <v>1.15561</v>
      </c>
      <c r="P65">
        <f t="shared" si="14"/>
        <v>2.457478400787238</v>
      </c>
      <c r="Q65">
        <f t="shared" si="8"/>
        <v>1.7993405494535817</v>
      </c>
      <c r="R65">
        <f t="shared" si="9"/>
        <v>0.6457527225312206</v>
      </c>
    </row>
    <row r="66" spans="5:18" ht="12.75">
      <c r="E66">
        <v>64</v>
      </c>
      <c r="F66" s="1">
        <f t="shared" si="3"/>
        <v>0.8794574520947095</v>
      </c>
      <c r="G66" s="1">
        <f t="shared" si="15"/>
        <v>13.16</v>
      </c>
      <c r="H66" s="1">
        <f t="shared" si="16"/>
        <v>1.15808</v>
      </c>
      <c r="I66">
        <f t="shared" si="10"/>
        <v>1.9369351452793813</v>
      </c>
      <c r="J66">
        <f t="shared" si="6"/>
        <v>1.806179973983887</v>
      </c>
      <c r="K66">
        <f t="shared" si="7"/>
        <v>0.8630744663540769</v>
      </c>
      <c r="L66">
        <v>64</v>
      </c>
      <c r="M66" s="1">
        <f t="shared" si="11"/>
        <v>0.8213387692608944</v>
      </c>
      <c r="N66" s="1">
        <f t="shared" si="12"/>
        <v>13.16</v>
      </c>
      <c r="O66" s="1">
        <f t="shared" si="13"/>
        <v>1.15808</v>
      </c>
      <c r="P66">
        <f t="shared" si="14"/>
        <v>2.4376288460792184</v>
      </c>
      <c r="Q66">
        <f t="shared" si="8"/>
        <v>1.806179973983887</v>
      </c>
      <c r="R66">
        <f t="shared" si="9"/>
        <v>0.6624920017292449</v>
      </c>
    </row>
    <row r="67" spans="5:18" ht="12.75">
      <c r="E67">
        <v>65</v>
      </c>
      <c r="F67" s="1">
        <f t="shared" si="3"/>
        <v>0.8825878338786001</v>
      </c>
      <c r="G67" s="1">
        <f t="shared" si="15"/>
        <v>13.35</v>
      </c>
      <c r="H67" s="1">
        <f t="shared" si="16"/>
        <v>1.16055</v>
      </c>
      <c r="I67">
        <f t="shared" si="10"/>
        <v>1.9160163701872575</v>
      </c>
      <c r="J67">
        <f t="shared" si="6"/>
        <v>1.8129133566428555</v>
      </c>
      <c r="K67">
        <f t="shared" si="7"/>
        <v>0.8760448362093972</v>
      </c>
      <c r="L67">
        <v>65</v>
      </c>
      <c r="M67" s="1">
        <f t="shared" si="11"/>
        <v>0.8267952546060716</v>
      </c>
      <c r="N67" s="1">
        <f t="shared" si="12"/>
        <v>13.35</v>
      </c>
      <c r="O67" s="1">
        <f t="shared" si="13"/>
        <v>1.16055</v>
      </c>
      <c r="P67">
        <f t="shared" si="14"/>
        <v>2.417815903363204</v>
      </c>
      <c r="Q67">
        <f t="shared" si="8"/>
        <v>1.8129133566428555</v>
      </c>
      <c r="R67">
        <f t="shared" si="9"/>
        <v>0.6788381888580658</v>
      </c>
    </row>
    <row r="68" spans="5:18" ht="12.75">
      <c r="E68">
        <v>66</v>
      </c>
      <c r="F68" s="1">
        <f aca="true" t="shared" si="17" ref="F68:F102">Kr*E68*((G68^(n-1)+L*c_*H68^(n-1))/(G68^n+L*H68^n))</f>
        <v>0.8855693087829826</v>
      </c>
      <c r="G68" s="1">
        <f t="shared" si="15"/>
        <v>13.540000000000001</v>
      </c>
      <c r="H68" s="1">
        <f t="shared" si="16"/>
        <v>1.16302</v>
      </c>
      <c r="I68">
        <f t="shared" si="10"/>
        <v>1.8955620377195133</v>
      </c>
      <c r="J68">
        <f aca="true" t="shared" si="18" ref="J68:J102">LOG(pO2)</f>
        <v>1.8195439355418686</v>
      </c>
      <c r="K68">
        <f aca="true" t="shared" si="19" ref="K68:K102">LOG(Y/(1-Y))</f>
        <v>0.8886800354697226</v>
      </c>
      <c r="L68">
        <v>66</v>
      </c>
      <c r="M68" s="1">
        <f t="shared" si="11"/>
        <v>0.8319966385964354</v>
      </c>
      <c r="N68" s="1">
        <f t="shared" si="12"/>
        <v>13.540000000000001</v>
      </c>
      <c r="O68" s="1">
        <f t="shared" si="13"/>
        <v>1.16302</v>
      </c>
      <c r="P68">
        <f t="shared" si="14"/>
        <v>2.398059965366675</v>
      </c>
      <c r="Q68">
        <f aca="true" t="shared" si="20" ref="Q68:Q102">LOG(pO2B)</f>
        <v>1.8195439355418686</v>
      </c>
      <c r="R68">
        <f aca="true" t="shared" si="21" ref="R68:R102">LOG(YB/(1-YB))</f>
        <v>0.694803600516067</v>
      </c>
    </row>
    <row r="69" spans="5:18" ht="12.75">
      <c r="E69">
        <v>67</v>
      </c>
      <c r="F69" s="1">
        <f t="shared" si="17"/>
        <v>0.8884111443155498</v>
      </c>
      <c r="G69" s="1">
        <f t="shared" si="15"/>
        <v>13.73</v>
      </c>
      <c r="H69" s="1">
        <f t="shared" si="16"/>
        <v>1.16549</v>
      </c>
      <c r="I69">
        <f aca="true" t="shared" si="22" ref="I69:I101">(LOG(F70/(1-F70))-LOG(F68/(1-F68)))/(LOG(E70)-LOG(E68))</f>
        <v>1.8755704208868402</v>
      </c>
      <c r="J69">
        <f t="shared" si="18"/>
        <v>1.8260748027008262</v>
      </c>
      <c r="K69">
        <f t="shared" si="19"/>
        <v>0.9009931737183797</v>
      </c>
      <c r="L69">
        <v>67</v>
      </c>
      <c r="M69" s="1">
        <f t="shared" si="11"/>
        <v>0.8369567289989407</v>
      </c>
      <c r="N69" s="1">
        <f t="shared" si="12"/>
        <v>13.73</v>
      </c>
      <c r="O69" s="1">
        <f t="shared" si="13"/>
        <v>1.16549</v>
      </c>
      <c r="P69">
        <f t="shared" si="14"/>
        <v>2.3783799239473913</v>
      </c>
      <c r="Q69">
        <f t="shared" si="20"/>
        <v>1.8260748027008262</v>
      </c>
      <c r="R69">
        <f t="shared" si="21"/>
        <v>0.7104001257360185</v>
      </c>
    </row>
    <row r="70" spans="5:18" ht="12.75">
      <c r="E70">
        <v>68</v>
      </c>
      <c r="F70" s="1">
        <f t="shared" si="17"/>
        <v>0.8911219401558775</v>
      </c>
      <c r="G70" s="1">
        <f t="shared" si="15"/>
        <v>13.92</v>
      </c>
      <c r="H70" s="1">
        <f t="shared" si="16"/>
        <v>1.1679599999999999</v>
      </c>
      <c r="I70">
        <f t="shared" si="22"/>
        <v>1.8560387368613789</v>
      </c>
      <c r="J70">
        <f t="shared" si="18"/>
        <v>1.8325089127062362</v>
      </c>
      <c r="K70">
        <f t="shared" si="19"/>
        <v>0.9129967631466839</v>
      </c>
      <c r="L70">
        <v>68</v>
      </c>
      <c r="M70" s="1">
        <f t="shared" si="11"/>
        <v>0.8416885958266129</v>
      </c>
      <c r="N70" s="1">
        <f t="shared" si="12"/>
        <v>13.92</v>
      </c>
      <c r="O70" s="1">
        <f t="shared" si="13"/>
        <v>1.1679599999999999</v>
      </c>
      <c r="P70">
        <f t="shared" si="14"/>
        <v>2.358793244887336</v>
      </c>
      <c r="Q70">
        <f t="shared" si="20"/>
        <v>1.8325089127062362</v>
      </c>
      <c r="R70">
        <f t="shared" si="21"/>
        <v>0.7256392419182354</v>
      </c>
    </row>
    <row r="71" spans="5:18" ht="12.75">
      <c r="E71">
        <v>69</v>
      </c>
      <c r="F71" s="1">
        <f t="shared" si="17"/>
        <v>0.8937096799530918</v>
      </c>
      <c r="G71" s="1">
        <f t="shared" si="15"/>
        <v>14.11</v>
      </c>
      <c r="H71" s="1">
        <f t="shared" si="16"/>
        <v>1.17043</v>
      </c>
      <c r="I71">
        <f t="shared" si="22"/>
        <v>1.8369632684308392</v>
      </c>
      <c r="J71">
        <f t="shared" si="18"/>
        <v>1.8388490907372552</v>
      </c>
      <c r="K71">
        <f t="shared" si="19"/>
        <v>0.9247027471498168</v>
      </c>
      <c r="L71">
        <v>69</v>
      </c>
      <c r="M71" s="1">
        <f t="shared" si="11"/>
        <v>0.8462045982592941</v>
      </c>
      <c r="N71" s="1">
        <f t="shared" si="12"/>
        <v>14.11</v>
      </c>
      <c r="O71" s="1">
        <f t="shared" si="13"/>
        <v>1.17043</v>
      </c>
      <c r="P71">
        <f t="shared" si="14"/>
        <v>2.3393160397140784</v>
      </c>
      <c r="Q71">
        <f t="shared" si="20"/>
        <v>1.8388490907372552</v>
      </c>
      <c r="R71">
        <f t="shared" si="21"/>
        <v>0.7405320300645923</v>
      </c>
    </row>
    <row r="72" spans="5:18" ht="12.75">
      <c r="E72">
        <v>70</v>
      </c>
      <c r="F72" s="1">
        <f t="shared" si="17"/>
        <v>0.8961817791238617</v>
      </c>
      <c r="G72" s="1">
        <f t="shared" si="15"/>
        <v>14.3</v>
      </c>
      <c r="H72" s="1">
        <f t="shared" si="16"/>
        <v>1.1729</v>
      </c>
      <c r="I72">
        <f t="shared" si="22"/>
        <v>1.8183394758889282</v>
      </c>
      <c r="J72">
        <f t="shared" si="18"/>
        <v>1.8450980400142567</v>
      </c>
      <c r="K72">
        <f t="shared" si="19"/>
        <v>0.9361225275931172</v>
      </c>
      <c r="L72">
        <v>70</v>
      </c>
      <c r="M72" s="1">
        <f t="shared" si="11"/>
        <v>0.8505164133093019</v>
      </c>
      <c r="N72" s="1">
        <f t="shared" si="12"/>
        <v>14.3</v>
      </c>
      <c r="O72" s="1">
        <f t="shared" si="13"/>
        <v>1.1729</v>
      </c>
      <c r="P72">
        <f t="shared" si="14"/>
        <v>2.319963134737001</v>
      </c>
      <c r="Q72">
        <f t="shared" si="20"/>
        <v>1.8450980400142567</v>
      </c>
      <c r="R72">
        <f t="shared" si="21"/>
        <v>0.7550891893558903</v>
      </c>
    </row>
    <row r="73" spans="5:18" ht="12.75">
      <c r="E73">
        <v>71</v>
      </c>
      <c r="F73" s="1">
        <f t="shared" si="17"/>
        <v>0.8985451289110135</v>
      </c>
      <c r="G73" s="1">
        <f t="shared" si="15"/>
        <v>14.49</v>
      </c>
      <c r="H73" s="1">
        <f t="shared" si="16"/>
        <v>1.17537</v>
      </c>
      <c r="I73">
        <f t="shared" si="22"/>
        <v>1.8001620998745447</v>
      </c>
      <c r="J73">
        <f t="shared" si="18"/>
        <v>1.8512583487190752</v>
      </c>
      <c r="K73">
        <f t="shared" si="19"/>
        <v>0.9472669908046499</v>
      </c>
      <c r="L73">
        <v>71</v>
      </c>
      <c r="M73" s="1">
        <f aca="true" t="shared" si="23" ref="M73:M101">Kr*L73*((N73^(n-1)+LB*c_*O73^(n-1))/(N73^n+LB*O73^n))</f>
        <v>0.8546350655542189</v>
      </c>
      <c r="N73" s="1">
        <f aca="true" t="shared" si="24" ref="N73:N101">1+Kr*L73</f>
        <v>14.49</v>
      </c>
      <c r="O73" s="1">
        <f aca="true" t="shared" si="25" ref="O73:O101">1+$C$5*$C$6*L73</f>
        <v>1.17537</v>
      </c>
      <c r="P73">
        <f aca="true" t="shared" si="26" ref="P73:P101">(LOG(M74/(1-M74))-LOG(M72/(1-M72)))/(LOG(L74)-LOG(L72))</f>
        <v>2.300748137452851</v>
      </c>
      <c r="Q73">
        <f t="shared" si="20"/>
        <v>1.8512583487190752</v>
      </c>
      <c r="R73">
        <f t="shared" si="21"/>
        <v>0.7693210511118557</v>
      </c>
    </row>
    <row r="74" spans="5:18" ht="12.75">
      <c r="E74">
        <v>72</v>
      </c>
      <c r="F74" s="1">
        <f t="shared" si="17"/>
        <v>0.9008061369597903</v>
      </c>
      <c r="G74" s="1">
        <f t="shared" si="15"/>
        <v>14.68</v>
      </c>
      <c r="H74" s="1">
        <f t="shared" si="16"/>
        <v>1.17784</v>
      </c>
      <c r="I74">
        <f t="shared" si="22"/>
        <v>1.7824252556654172</v>
      </c>
      <c r="J74">
        <f t="shared" si="18"/>
        <v>1.8573324964312683</v>
      </c>
      <c r="K74">
        <f t="shared" si="19"/>
        <v>0.9581465323475884</v>
      </c>
      <c r="L74">
        <v>72</v>
      </c>
      <c r="M74" s="1">
        <f t="shared" si="23"/>
        <v>0.8585709573875979</v>
      </c>
      <c r="N74" s="1">
        <f t="shared" si="24"/>
        <v>14.68</v>
      </c>
      <c r="O74" s="1">
        <f t="shared" si="25"/>
        <v>1.17784</v>
      </c>
      <c r="P74">
        <f t="shared" si="26"/>
        <v>2.281683500444555</v>
      </c>
      <c r="Q74">
        <f t="shared" si="20"/>
        <v>1.8573324964312683</v>
      </c>
      <c r="R74">
        <f t="shared" si="21"/>
        <v>0.7832375921700778</v>
      </c>
    </row>
    <row r="75" spans="5:18" ht="12.75">
      <c r="E75">
        <v>73</v>
      </c>
      <c r="F75" s="1">
        <f t="shared" si="17"/>
        <v>0.9029707646615384</v>
      </c>
      <c r="G75" s="1">
        <f t="shared" si="15"/>
        <v>14.870000000000001</v>
      </c>
      <c r="H75" s="1">
        <f t="shared" si="16"/>
        <v>1.18031</v>
      </c>
      <c r="I75">
        <f t="shared" si="22"/>
        <v>1.7651225194339273</v>
      </c>
      <c r="J75">
        <f t="shared" si="18"/>
        <v>1.863322860120456</v>
      </c>
      <c r="K75">
        <f t="shared" si="19"/>
        <v>0.9687710806237342</v>
      </c>
      <c r="L75">
        <v>73</v>
      </c>
      <c r="M75" s="1">
        <f t="shared" si="23"/>
        <v>0.8623338993472504</v>
      </c>
      <c r="N75" s="1">
        <f t="shared" si="24"/>
        <v>14.870000000000001</v>
      </c>
      <c r="O75" s="1">
        <f t="shared" si="25"/>
        <v>1.18031</v>
      </c>
      <c r="P75">
        <f t="shared" si="26"/>
        <v>2.2627805828760006</v>
      </c>
      <c r="Q75">
        <f t="shared" si="20"/>
        <v>1.863322860120456</v>
      </c>
      <c r="R75">
        <f t="shared" si="21"/>
        <v>0.7968484477173111</v>
      </c>
    </row>
    <row r="76" spans="5:18" ht="12.75">
      <c r="E76">
        <v>74</v>
      </c>
      <c r="F76" s="1">
        <f t="shared" si="17"/>
        <v>0.9050445615046898</v>
      </c>
      <c r="G76" s="1">
        <f t="shared" si="15"/>
        <v>15.06</v>
      </c>
      <c r="H76" s="1">
        <f t="shared" si="16"/>
        <v>1.18278</v>
      </c>
      <c r="I76">
        <f t="shared" si="22"/>
        <v>1.7482470069665201</v>
      </c>
      <c r="J76">
        <f t="shared" si="18"/>
        <v>1.869231719730976</v>
      </c>
      <c r="K76">
        <f t="shared" si="19"/>
        <v>0.9791501193576754</v>
      </c>
      <c r="L76">
        <v>74</v>
      </c>
      <c r="M76" s="1">
        <f t="shared" si="23"/>
        <v>0.8659331401724878</v>
      </c>
      <c r="N76" s="1">
        <f t="shared" si="24"/>
        <v>15.06</v>
      </c>
      <c r="O76" s="1">
        <f t="shared" si="25"/>
        <v>1.18278</v>
      </c>
      <c r="P76">
        <f t="shared" si="26"/>
        <v>2.244049709668865</v>
      </c>
      <c r="Q76">
        <f t="shared" si="20"/>
        <v>1.869231719730976</v>
      </c>
      <c r="R76">
        <f t="shared" si="21"/>
        <v>0.8101629236039621</v>
      </c>
    </row>
    <row r="77" spans="5:18" ht="12.75">
      <c r="E77">
        <v>75</v>
      </c>
      <c r="F77" s="1">
        <f t="shared" si="17"/>
        <v>0.9070326966611891</v>
      </c>
      <c r="G77" s="1">
        <f t="shared" si="15"/>
        <v>15.25</v>
      </c>
      <c r="H77" s="1">
        <f t="shared" si="16"/>
        <v>1.18525</v>
      </c>
      <c r="I77">
        <f t="shared" si="22"/>
        <v>1.7317914453290022</v>
      </c>
      <c r="J77">
        <f t="shared" si="18"/>
        <v>1.8750612633916999</v>
      </c>
      <c r="K77">
        <f t="shared" si="19"/>
        <v>0.9892927090092525</v>
      </c>
      <c r="L77">
        <v>75</v>
      </c>
      <c r="M77" s="1">
        <f t="shared" si="23"/>
        <v>0.8693773963184801</v>
      </c>
      <c r="N77" s="1">
        <f t="shared" si="24"/>
        <v>15.25</v>
      </c>
      <c r="O77" s="1">
        <f t="shared" si="25"/>
        <v>1.18525</v>
      </c>
      <c r="P77">
        <f t="shared" si="26"/>
        <v>2.2255002284303393</v>
      </c>
      <c r="Q77">
        <f t="shared" si="20"/>
        <v>1.8750612633916999</v>
      </c>
      <c r="R77">
        <f t="shared" si="21"/>
        <v>0.8231900081701222</v>
      </c>
    </row>
    <row r="78" spans="5:18" ht="12.75">
      <c r="E78">
        <v>76</v>
      </c>
      <c r="F78" s="1">
        <f t="shared" si="17"/>
        <v>0.9089399880237466</v>
      </c>
      <c r="G78" s="1">
        <f t="shared" si="15"/>
        <v>15.44</v>
      </c>
      <c r="H78" s="1">
        <f t="shared" si="16"/>
        <v>1.18772</v>
      </c>
      <c r="I78">
        <f t="shared" si="22"/>
        <v>1.7157482379561613</v>
      </c>
      <c r="J78">
        <f t="shared" si="18"/>
        <v>1.8808135922807911</v>
      </c>
      <c r="K78">
        <f t="shared" si="19"/>
        <v>0.999207507160336</v>
      </c>
      <c r="L78">
        <v>76</v>
      </c>
      <c r="M78" s="1">
        <f t="shared" si="23"/>
        <v>0.8726748807198232</v>
      </c>
      <c r="N78" s="1">
        <f t="shared" si="24"/>
        <v>15.44</v>
      </c>
      <c r="O78" s="1">
        <f t="shared" si="25"/>
        <v>1.18772</v>
      </c>
      <c r="P78">
        <f t="shared" si="26"/>
        <v>2.2071405641953974</v>
      </c>
      <c r="Q78">
        <f t="shared" si="20"/>
        <v>1.8808135922807911</v>
      </c>
      <c r="R78">
        <f t="shared" si="21"/>
        <v>0.8359383836092268</v>
      </c>
    </row>
    <row r="79" spans="5:18" ht="12.75">
      <c r="E79">
        <v>77</v>
      </c>
      <c r="F79" s="1">
        <f t="shared" si="17"/>
        <v>0.910770928896034</v>
      </c>
      <c r="G79" s="1">
        <f t="shared" si="15"/>
        <v>15.63</v>
      </c>
      <c r="H79" s="1">
        <f t="shared" si="16"/>
        <v>1.19019</v>
      </c>
      <c r="I79">
        <f t="shared" si="22"/>
        <v>1.7001095236209267</v>
      </c>
      <c r="J79">
        <f t="shared" si="18"/>
        <v>1.8864907251724818</v>
      </c>
      <c r="K79">
        <f t="shared" si="19"/>
        <v>1.0089027879204164</v>
      </c>
      <c r="L79">
        <v>77</v>
      </c>
      <c r="M79" s="1">
        <f t="shared" si="23"/>
        <v>0.8758333306483554</v>
      </c>
      <c r="N79" s="1">
        <f t="shared" si="24"/>
        <v>15.63</v>
      </c>
      <c r="O79" s="1">
        <f t="shared" si="25"/>
        <v>1.19019</v>
      </c>
      <c r="P79">
        <f t="shared" si="26"/>
        <v>2.188978272034262</v>
      </c>
      <c r="Q79">
        <f t="shared" si="20"/>
        <v>1.8864907251724818</v>
      </c>
      <c r="R79">
        <f t="shared" si="21"/>
        <v>0.8484164368934071</v>
      </c>
    </row>
    <row r="80" spans="5:18" ht="12.75">
      <c r="E80">
        <v>78</v>
      </c>
      <c r="F80" s="1">
        <f t="shared" si="17"/>
        <v>0.9125297125245206</v>
      </c>
      <c r="G80" s="1">
        <f t="shared" si="15"/>
        <v>15.82</v>
      </c>
      <c r="H80" s="1">
        <f t="shared" si="16"/>
        <v>1.19266</v>
      </c>
      <c r="I80">
        <f t="shared" si="22"/>
        <v>1.6848672297211305</v>
      </c>
      <c r="J80">
        <f t="shared" si="18"/>
        <v>1.8920946026904804</v>
      </c>
      <c r="K80">
        <f t="shared" si="19"/>
        <v>1.0183864603939154</v>
      </c>
      <c r="L80">
        <v>78</v>
      </c>
      <c r="M80" s="1">
        <f t="shared" si="23"/>
        <v>0.8788600345537796</v>
      </c>
      <c r="N80" s="1">
        <f t="shared" si="24"/>
        <v>15.82</v>
      </c>
      <c r="O80" s="1">
        <f t="shared" si="25"/>
        <v>1.19266</v>
      </c>
      <c r="P80">
        <f t="shared" si="26"/>
        <v>2.171020087574092</v>
      </c>
      <c r="Q80">
        <f t="shared" si="20"/>
        <v>1.8920946026904804</v>
      </c>
      <c r="R80">
        <f t="shared" si="21"/>
        <v>0.8606322702826288</v>
      </c>
    </row>
    <row r="81" spans="5:18" ht="12.75">
      <c r="E81">
        <v>79</v>
      </c>
      <c r="F81" s="1">
        <f t="shared" si="17"/>
        <v>0.9142202546474416</v>
      </c>
      <c r="G81" s="1">
        <f t="shared" si="15"/>
        <v>16.009999999999998</v>
      </c>
      <c r="H81" s="1">
        <f t="shared" si="16"/>
        <v>1.19513</v>
      </c>
      <c r="I81">
        <f t="shared" si="22"/>
        <v>1.670013120304956</v>
      </c>
      <c r="J81">
        <f t="shared" si="18"/>
        <v>1.8976270912904414</v>
      </c>
      <c r="K81">
        <f t="shared" si="19"/>
        <v>1.0276660862507432</v>
      </c>
      <c r="L81">
        <v>79</v>
      </c>
      <c r="M81" s="1">
        <f t="shared" si="23"/>
        <v>0.8817618578112529</v>
      </c>
      <c r="N81" s="1">
        <f t="shared" si="24"/>
        <v>16.009999999999998</v>
      </c>
      <c r="O81" s="1">
        <f t="shared" si="25"/>
        <v>1.19513</v>
      </c>
      <c r="P81">
        <f t="shared" si="26"/>
        <v>2.1532719754775664</v>
      </c>
      <c r="Q81">
        <f t="shared" si="20"/>
        <v>1.8976270912904414</v>
      </c>
      <c r="R81">
        <f t="shared" si="21"/>
        <v>0.8725937114380767</v>
      </c>
    </row>
    <row r="82" spans="5:18" ht="12.75">
      <c r="E82">
        <v>80</v>
      </c>
      <c r="F82" s="1">
        <f t="shared" si="17"/>
        <v>0.915846214223528</v>
      </c>
      <c r="G82" s="1">
        <f t="shared" si="15"/>
        <v>16.2</v>
      </c>
      <c r="H82" s="1">
        <f t="shared" si="16"/>
        <v>1.1976</v>
      </c>
      <c r="I82">
        <f t="shared" si="22"/>
        <v>1.6555388392370878</v>
      </c>
      <c r="J82">
        <f t="shared" si="18"/>
        <v>1.9030899869919435</v>
      </c>
      <c r="K82">
        <f t="shared" si="19"/>
        <v>1.036748896440154</v>
      </c>
      <c r="L82">
        <v>80</v>
      </c>
      <c r="M82" s="1">
        <f t="shared" si="23"/>
        <v>0.8845452673289343</v>
      </c>
      <c r="N82" s="1">
        <f t="shared" si="24"/>
        <v>16.2</v>
      </c>
      <c r="O82" s="1">
        <f t="shared" si="25"/>
        <v>1.1976</v>
      </c>
      <c r="P82">
        <f t="shared" si="26"/>
        <v>2.1357391759241047</v>
      </c>
      <c r="Q82">
        <f t="shared" si="20"/>
        <v>1.9030899869919435</v>
      </c>
      <c r="R82">
        <f t="shared" si="21"/>
        <v>0.8843083231585754</v>
      </c>
    </row>
    <row r="83" spans="5:18" ht="12.75">
      <c r="E83">
        <v>81</v>
      </c>
      <c r="F83" s="1">
        <f t="shared" si="17"/>
        <v>0.9174110124908285</v>
      </c>
      <c r="G83" s="1">
        <f t="shared" si="15"/>
        <v>16.39</v>
      </c>
      <c r="H83" s="1">
        <f t="shared" si="16"/>
        <v>1.20007</v>
      </c>
      <c r="I83">
        <f t="shared" si="22"/>
        <v>1.6414359488787589</v>
      </c>
      <c r="J83">
        <f t="shared" si="18"/>
        <v>1.9084850188786497</v>
      </c>
      <c r="K83">
        <f t="shared" si="19"/>
        <v>1.045641807086646</v>
      </c>
      <c r="L83">
        <v>81</v>
      </c>
      <c r="M83" s="1">
        <f t="shared" si="23"/>
        <v>0.8872163549917208</v>
      </c>
      <c r="N83" s="1">
        <f t="shared" si="24"/>
        <v>16.39</v>
      </c>
      <c r="O83" s="1">
        <f t="shared" si="25"/>
        <v>1.20007</v>
      </c>
      <c r="P83">
        <f t="shared" si="26"/>
        <v>2.1184262491296026</v>
      </c>
      <c r="Q83">
        <f t="shared" si="20"/>
        <v>1.9084850188786497</v>
      </c>
      <c r="R83">
        <f t="shared" si="21"/>
        <v>0.8957834127575605</v>
      </c>
    </row>
    <row r="84" spans="5:18" ht="12.75">
      <c r="E84">
        <v>82</v>
      </c>
      <c r="F84" s="1">
        <f t="shared" si="17"/>
        <v>0.9189178504942143</v>
      </c>
      <c r="G84" s="1">
        <f t="shared" si="15"/>
        <v>16.58</v>
      </c>
      <c r="H84" s="1">
        <f t="shared" si="16"/>
        <v>1.20254</v>
      </c>
      <c r="I84">
        <f t="shared" si="22"/>
        <v>1.6276959646427105</v>
      </c>
      <c r="J84">
        <f t="shared" si="18"/>
        <v>1.9138138523837165</v>
      </c>
      <c r="K84">
        <f t="shared" si="19"/>
        <v>1.054351434605147</v>
      </c>
      <c r="L84">
        <v>82</v>
      </c>
      <c r="M84" s="1">
        <f t="shared" si="23"/>
        <v>0.8897808599358332</v>
      </c>
      <c r="N84" s="1">
        <f t="shared" si="24"/>
        <v>16.58</v>
      </c>
      <c r="O84" s="1">
        <f t="shared" si="25"/>
        <v>1.20254</v>
      </c>
      <c r="P84">
        <f t="shared" si="26"/>
        <v>2.1013371179468363</v>
      </c>
      <c r="Q84">
        <f t="shared" si="20"/>
        <v>1.9138138523837165</v>
      </c>
      <c r="R84">
        <f t="shared" si="21"/>
        <v>0.9070260410966398</v>
      </c>
    </row>
    <row r="85" spans="5:18" ht="12.75">
      <c r="E85">
        <v>83</v>
      </c>
      <c r="F85" s="1">
        <f t="shared" si="17"/>
        <v>0.9203697252091512</v>
      </c>
      <c r="G85" s="1">
        <f t="shared" si="15"/>
        <v>16.77</v>
      </c>
      <c r="H85" s="1">
        <f t="shared" si="16"/>
        <v>1.20501</v>
      </c>
      <c r="I85">
        <f t="shared" si="22"/>
        <v>1.6143103857639352</v>
      </c>
      <c r="J85">
        <f t="shared" si="18"/>
        <v>1.9190780923760737</v>
      </c>
      <c r="K85">
        <f t="shared" si="19"/>
        <v>1.0628841100715667</v>
      </c>
      <c r="L85">
        <v>83</v>
      </c>
      <c r="M85" s="1">
        <f t="shared" si="23"/>
        <v>0.892244189663498</v>
      </c>
      <c r="N85" s="1">
        <f t="shared" si="24"/>
        <v>16.77</v>
      </c>
      <c r="O85" s="1">
        <f t="shared" si="25"/>
        <v>1.20501</v>
      </c>
      <c r="P85">
        <f t="shared" si="26"/>
        <v>2.0844751085929074</v>
      </c>
      <c r="Q85">
        <f t="shared" si="20"/>
        <v>1.9190780923760737</v>
      </c>
      <c r="R85">
        <f t="shared" si="21"/>
        <v>0.9180430312908364</v>
      </c>
    </row>
    <row r="86" spans="5:18" ht="12.75">
      <c r="E86">
        <v>84</v>
      </c>
      <c r="F86" s="1">
        <f t="shared" si="17"/>
        <v>0.921769444378954</v>
      </c>
      <c r="G86" s="1">
        <f t="shared" si="15"/>
        <v>16.96</v>
      </c>
      <c r="H86" s="1">
        <f t="shared" si="16"/>
        <v>1.2074799999999999</v>
      </c>
      <c r="I86">
        <f t="shared" si="22"/>
        <v>1.6012707225938316</v>
      </c>
      <c r="J86">
        <f t="shared" si="18"/>
        <v>1.9242792860618816</v>
      </c>
      <c r="K86">
        <f t="shared" si="19"/>
        <v>1.0712458928833326</v>
      </c>
      <c r="L86">
        <v>84</v>
      </c>
      <c r="M86" s="1">
        <f t="shared" si="23"/>
        <v>0.8946114400182009</v>
      </c>
      <c r="N86" s="1">
        <f t="shared" si="24"/>
        <v>16.96</v>
      </c>
      <c r="O86" s="1">
        <f t="shared" si="25"/>
        <v>1.2074799999999999</v>
      </c>
      <c r="P86">
        <f t="shared" si="26"/>
        <v>2.0678429895369845</v>
      </c>
      <c r="Q86">
        <f t="shared" si="20"/>
        <v>1.9242792860618816</v>
      </c>
      <c r="R86">
        <f t="shared" si="21"/>
        <v>0.9288409770994048</v>
      </c>
    </row>
    <row r="87" spans="5:18" ht="12.75">
      <c r="E87">
        <v>85</v>
      </c>
      <c r="F87" s="1">
        <f t="shared" si="17"/>
        <v>0.9231196401730993</v>
      </c>
      <c r="G87" s="1">
        <f t="shared" si="15"/>
        <v>17.15</v>
      </c>
      <c r="H87" s="1">
        <f t="shared" si="16"/>
        <v>1.20995</v>
      </c>
      <c r="I87">
        <f t="shared" si="22"/>
        <v>1.5885685207192854</v>
      </c>
      <c r="J87">
        <f t="shared" si="18"/>
        <v>1.9294189257142926</v>
      </c>
      <c r="K87">
        <f t="shared" si="19"/>
        <v>1.0794425837432788</v>
      </c>
      <c r="L87">
        <v>85</v>
      </c>
      <c r="M87" s="1">
        <f t="shared" si="23"/>
        <v>0.8968874140495741</v>
      </c>
      <c r="N87" s="1">
        <f t="shared" si="24"/>
        <v>17.15</v>
      </c>
      <c r="O87" s="1">
        <f t="shared" si="25"/>
        <v>1.20995</v>
      </c>
      <c r="P87">
        <f t="shared" si="26"/>
        <v>2.0514430085967263</v>
      </c>
      <c r="Q87">
        <f t="shared" si="20"/>
        <v>1.9294189257142926</v>
      </c>
      <c r="R87">
        <f t="shared" si="21"/>
        <v>0.9394262510152427</v>
      </c>
    </row>
    <row r="88" spans="5:18" ht="12.75">
      <c r="E88">
        <v>86</v>
      </c>
      <c r="F88" s="1">
        <f t="shared" si="17"/>
        <v>0.9244227817652186</v>
      </c>
      <c r="G88" s="1">
        <f t="shared" si="15"/>
        <v>17.34</v>
      </c>
      <c r="H88" s="1">
        <f t="shared" si="16"/>
        <v>1.21242</v>
      </c>
      <c r="I88">
        <f t="shared" si="22"/>
        <v>1.5761953821832493</v>
      </c>
      <c r="J88">
        <f t="shared" si="18"/>
        <v>1.9344984512435677</v>
      </c>
      <c r="K88">
        <f t="shared" si="19"/>
        <v>1.0874797369989897</v>
      </c>
      <c r="L88">
        <v>86</v>
      </c>
      <c r="M88" s="1">
        <f t="shared" si="23"/>
        <v>0.8990766398033315</v>
      </c>
      <c r="N88" s="1">
        <f t="shared" si="24"/>
        <v>17.34</v>
      </c>
      <c r="O88" s="1">
        <f t="shared" si="25"/>
        <v>1.21242</v>
      </c>
      <c r="P88">
        <f t="shared" si="26"/>
        <v>2.0352769282872085</v>
      </c>
      <c r="Q88">
        <f t="shared" si="20"/>
        <v>1.9344984512435677</v>
      </c>
      <c r="R88">
        <f t="shared" si="21"/>
        <v>0.9498050120650698</v>
      </c>
    </row>
    <row r="89" spans="5:18" ht="12.75">
      <c r="E89">
        <v>87</v>
      </c>
      <c r="F89" s="1">
        <f t="shared" si="17"/>
        <v>0.9256811869211009</v>
      </c>
      <c r="G89" s="1">
        <f t="shared" si="15"/>
        <v>17.53</v>
      </c>
      <c r="H89" s="1">
        <f t="shared" si="16"/>
        <v>1.21489</v>
      </c>
      <c r="I89">
        <f t="shared" si="22"/>
        <v>1.5641429840600758</v>
      </c>
      <c r="J89">
        <f t="shared" si="18"/>
        <v>1.9395192526186185</v>
      </c>
      <c r="K89">
        <f t="shared" si="19"/>
        <v>1.0953626723684184</v>
      </c>
      <c r="L89">
        <v>87</v>
      </c>
      <c r="M89" s="1">
        <f t="shared" si="23"/>
        <v>0.9011833870762064</v>
      </c>
      <c r="N89" s="1">
        <f t="shared" si="24"/>
        <v>17.53</v>
      </c>
      <c r="O89" s="1">
        <f t="shared" si="25"/>
        <v>1.21489</v>
      </c>
      <c r="P89">
        <f t="shared" si="26"/>
        <v>2.0193460594659753</v>
      </c>
      <c r="Q89">
        <f t="shared" si="20"/>
        <v>1.9395192526186185</v>
      </c>
      <c r="R89">
        <f t="shared" si="21"/>
        <v>0.9599832133317756</v>
      </c>
    </row>
    <row r="90" spans="5:18" ht="12.75">
      <c r="E90">
        <v>88</v>
      </c>
      <c r="F90" s="1">
        <f t="shared" si="17"/>
        <v>0.9268970326793838</v>
      </c>
      <c r="G90" s="1">
        <f t="shared" si="15"/>
        <v>17.72</v>
      </c>
      <c r="H90" s="1">
        <f t="shared" si="16"/>
        <v>1.21736</v>
      </c>
      <c r="I90">
        <f t="shared" si="22"/>
        <v>1.5524030946279013</v>
      </c>
      <c r="J90">
        <f t="shared" si="18"/>
        <v>1.9444826721501685</v>
      </c>
      <c r="K90">
        <f t="shared" si="19"/>
        <v>1.1030964860813552</v>
      </c>
      <c r="L90">
        <v>88</v>
      </c>
      <c r="M90" s="1">
        <f t="shared" si="23"/>
        <v>0.9032116831789183</v>
      </c>
      <c r="N90" s="1">
        <f t="shared" si="24"/>
        <v>17.72</v>
      </c>
      <c r="O90" s="1">
        <f t="shared" si="25"/>
        <v>1.21736</v>
      </c>
      <c r="P90">
        <f t="shared" si="26"/>
        <v>2.0036512933225916</v>
      </c>
      <c r="Q90">
        <f t="shared" si="20"/>
        <v>1.9444826721501685</v>
      </c>
      <c r="R90">
        <f t="shared" si="21"/>
        <v>0.9699666092096519</v>
      </c>
    </row>
    <row r="91" spans="5:18" ht="12.75">
      <c r="E91">
        <v>89</v>
      </c>
      <c r="F91" s="1">
        <f t="shared" si="17"/>
        <v>0.9280723652005782</v>
      </c>
      <c r="G91" s="1">
        <f t="shared" si="15"/>
        <v>17.91</v>
      </c>
      <c r="H91" s="1">
        <f t="shared" si="16"/>
        <v>1.21983</v>
      </c>
      <c r="I91">
        <f t="shared" si="22"/>
        <v>1.540967587356728</v>
      </c>
      <c r="J91">
        <f t="shared" si="18"/>
        <v>1.9493900066449128</v>
      </c>
      <c r="K91">
        <f t="shared" si="19"/>
        <v>1.1106860614651486</v>
      </c>
      <c r="L91">
        <v>89</v>
      </c>
      <c r="M91" s="1">
        <f t="shared" si="23"/>
        <v>0.9051653277520929</v>
      </c>
      <c r="N91" s="1">
        <f t="shared" si="24"/>
        <v>17.91</v>
      </c>
      <c r="O91" s="1">
        <f t="shared" si="25"/>
        <v>1.21983</v>
      </c>
      <c r="P91">
        <f t="shared" si="26"/>
        <v>1.9881931317602348</v>
      </c>
      <c r="Q91">
        <f t="shared" si="20"/>
        <v>1.9493900066449128</v>
      </c>
      <c r="R91">
        <f t="shared" si="21"/>
        <v>0.9797607624026294</v>
      </c>
    </row>
    <row r="92" spans="5:18" ht="12.75">
      <c r="E92">
        <v>90</v>
      </c>
      <c r="F92" s="1">
        <f t="shared" si="17"/>
        <v>0.929209108853589</v>
      </c>
      <c r="G92" s="1">
        <f t="shared" si="15"/>
        <v>18.1</v>
      </c>
      <c r="H92" s="1">
        <f t="shared" si="16"/>
        <v>1.2223</v>
      </c>
      <c r="I92">
        <f t="shared" si="22"/>
        <v>1.529828452918984</v>
      </c>
      <c r="J92">
        <f t="shared" si="18"/>
        <v>1.9542425094393248</v>
      </c>
      <c r="K92">
        <f t="shared" si="19"/>
        <v>1.1181360790018207</v>
      </c>
      <c r="L92">
        <v>90</v>
      </c>
      <c r="M92" s="1">
        <f t="shared" si="23"/>
        <v>0.9070479066809892</v>
      </c>
      <c r="N92" s="1">
        <f t="shared" si="24"/>
        <v>18.1</v>
      </c>
      <c r="O92" s="1">
        <f t="shared" si="25"/>
        <v>1.2223</v>
      </c>
      <c r="P92">
        <f t="shared" si="26"/>
        <v>1.9729717162166691</v>
      </c>
      <c r="Q92">
        <f t="shared" si="20"/>
        <v>1.9542425094393248</v>
      </c>
      <c r="R92">
        <f t="shared" si="21"/>
        <v>0.9893710506750499</v>
      </c>
    </row>
    <row r="93" spans="5:18" ht="12.75">
      <c r="E93">
        <v>91</v>
      </c>
      <c r="F93" s="1">
        <f t="shared" si="17"/>
        <v>0.930309074602979</v>
      </c>
      <c r="G93" s="1">
        <f aca="true" t="shared" si="27" ref="G93:G101">1+Kr*E93</f>
        <v>18.29</v>
      </c>
      <c r="H93" s="1">
        <f aca="true" t="shared" si="28" ref="H93:H101">1+$C$5*$C$6*E93</f>
        <v>1.22477</v>
      </c>
      <c r="I93">
        <f t="shared" si="22"/>
        <v>1.5189778094109039</v>
      </c>
      <c r="J93">
        <f t="shared" si="18"/>
        <v>1.9590413923210934</v>
      </c>
      <c r="K93">
        <f t="shared" si="19"/>
        <v>1.1254510258826644</v>
      </c>
      <c r="L93">
        <v>91</v>
      </c>
      <c r="M93" s="1">
        <f t="shared" si="23"/>
        <v>0.9088628051550915</v>
      </c>
      <c r="N93" s="1">
        <f t="shared" si="24"/>
        <v>18.29</v>
      </c>
      <c r="O93" s="1">
        <f t="shared" si="25"/>
        <v>1.22477</v>
      </c>
      <c r="P93">
        <f t="shared" si="26"/>
        <v>1.957986854976686</v>
      </c>
      <c r="Q93">
        <f t="shared" si="20"/>
        <v>1.9590413923210934</v>
      </c>
      <c r="R93">
        <f t="shared" si="21"/>
        <v>0.9988026733640325</v>
      </c>
    </row>
    <row r="94" spans="5:18" ht="12.75">
      <c r="E94">
        <v>92</v>
      </c>
      <c r="F94" s="1">
        <f t="shared" si="17"/>
        <v>0.9313739677547674</v>
      </c>
      <c r="G94" s="1">
        <f t="shared" si="27"/>
        <v>18.48</v>
      </c>
      <c r="H94" s="1">
        <f t="shared" si="28"/>
        <v>1.22724</v>
      </c>
      <c r="I94">
        <f t="shared" si="22"/>
        <v>1.5084079109563153</v>
      </c>
      <c r="J94">
        <f t="shared" si="18"/>
        <v>1.9637878273455551</v>
      </c>
      <c r="K94">
        <f t="shared" si="19"/>
        <v>1.1326352050851571</v>
      </c>
      <c r="L94">
        <v>92</v>
      </c>
      <c r="M94" s="1">
        <f t="shared" si="23"/>
        <v>0.9106132199182231</v>
      </c>
      <c r="N94" s="1">
        <f t="shared" si="24"/>
        <v>18.48</v>
      </c>
      <c r="O94" s="1">
        <f t="shared" si="25"/>
        <v>1.22724</v>
      </c>
      <c r="P94">
        <f t="shared" si="26"/>
        <v>1.9432380490257148</v>
      </c>
      <c r="Q94">
        <f t="shared" si="20"/>
        <v>1.9637878273455551</v>
      </c>
      <c r="R94">
        <f t="shared" si="21"/>
        <v>1.0080606576620226</v>
      </c>
    </row>
    <row r="95" spans="5:18" ht="12.75">
      <c r="E95">
        <v>93</v>
      </c>
      <c r="F95" s="1">
        <f t="shared" si="17"/>
        <v>0.9324053951135959</v>
      </c>
      <c r="G95" s="1">
        <f t="shared" si="27"/>
        <v>18.67</v>
      </c>
      <c r="H95" s="1">
        <f t="shared" si="28"/>
        <v>1.22971</v>
      </c>
      <c r="I95">
        <f t="shared" si="22"/>
        <v>1.4981111548573702</v>
      </c>
      <c r="J95">
        <f t="shared" si="18"/>
        <v>1.968482948553935</v>
      </c>
      <c r="K95">
        <f t="shared" si="19"/>
        <v>1.1396927439960216</v>
      </c>
      <c r="L95">
        <v>93</v>
      </c>
      <c r="M95" s="1">
        <f t="shared" si="23"/>
        <v>0.9123021707539951</v>
      </c>
      <c r="N95" s="1">
        <f t="shared" si="24"/>
        <v>18.67</v>
      </c>
      <c r="O95" s="1">
        <f t="shared" si="25"/>
        <v>1.22971</v>
      </c>
      <c r="P95">
        <f t="shared" si="26"/>
        <v>1.928724516494942</v>
      </c>
      <c r="Q95">
        <f t="shared" si="20"/>
        <v>1.968482948553935</v>
      </c>
      <c r="R95">
        <f t="shared" si="21"/>
        <v>1.0171498646777062</v>
      </c>
    </row>
    <row r="96" spans="5:18" ht="12.75">
      <c r="E96">
        <v>94</v>
      </c>
      <c r="F96" s="1">
        <f t="shared" si="17"/>
        <v>0.9334048715995402</v>
      </c>
      <c r="G96" s="1">
        <f t="shared" si="27"/>
        <v>18.86</v>
      </c>
      <c r="H96" s="1">
        <f t="shared" si="28"/>
        <v>1.23218</v>
      </c>
      <c r="I96">
        <f t="shared" si="22"/>
        <v>1.488080087435609</v>
      </c>
      <c r="J96">
        <f t="shared" si="18"/>
        <v>1.9731278535996986</v>
      </c>
      <c r="K96">
        <f t="shared" si="19"/>
        <v>1.14662760260315</v>
      </c>
      <c r="L96">
        <v>94</v>
      </c>
      <c r="M96" s="1">
        <f t="shared" si="23"/>
        <v>0.9139325112502167</v>
      </c>
      <c r="N96" s="1">
        <f t="shared" si="24"/>
        <v>18.86</v>
      </c>
      <c r="O96" s="1">
        <f t="shared" si="25"/>
        <v>1.23218</v>
      </c>
      <c r="P96">
        <f t="shared" si="26"/>
        <v>1.9144452157497454</v>
      </c>
      <c r="Q96">
        <f t="shared" si="20"/>
        <v>1.9731278535996986</v>
      </c>
      <c r="R96">
        <f t="shared" si="21"/>
        <v>1.0260749952830954</v>
      </c>
    </row>
    <row r="97" spans="5:18" ht="12.75">
      <c r="E97">
        <v>95</v>
      </c>
      <c r="F97" s="1">
        <f t="shared" si="17"/>
        <v>0.9343738263686966</v>
      </c>
      <c r="G97" s="1">
        <f t="shared" si="27"/>
        <v>19.05</v>
      </c>
      <c r="H97" s="1">
        <f t="shared" si="28"/>
        <v>1.23465</v>
      </c>
      <c r="I97">
        <f t="shared" si="22"/>
        <v>1.478307408698599</v>
      </c>
      <c r="J97">
        <f t="shared" si="18"/>
        <v>1.9777236052888476</v>
      </c>
      <c r="K97">
        <f t="shared" si="19"/>
        <v>1.1534435812780728</v>
      </c>
      <c r="L97">
        <v>95</v>
      </c>
      <c r="M97" s="1">
        <f t="shared" si="23"/>
        <v>0.9155069388844506</v>
      </c>
      <c r="N97" s="1">
        <f t="shared" si="24"/>
        <v>19.05</v>
      </c>
      <c r="O97" s="1">
        <f t="shared" si="25"/>
        <v>1.23465</v>
      </c>
      <c r="P97">
        <f t="shared" si="26"/>
        <v>1.9003988671719458</v>
      </c>
      <c r="Q97">
        <f t="shared" si="20"/>
        <v>1.9777236052888476</v>
      </c>
      <c r="R97">
        <f t="shared" si="21"/>
        <v>1.0348405957542453</v>
      </c>
    </row>
    <row r="98" spans="5:18" ht="12.75">
      <c r="E98">
        <v>96</v>
      </c>
      <c r="F98" s="1">
        <f t="shared" si="17"/>
        <v>0.9353136084778749</v>
      </c>
      <c r="G98" s="1">
        <f t="shared" si="27"/>
        <v>19.240000000000002</v>
      </c>
      <c r="H98" s="1">
        <f t="shared" si="28"/>
        <v>1.23712</v>
      </c>
      <c r="I98">
        <f t="shared" si="22"/>
        <v>1.4687859759579394</v>
      </c>
      <c r="J98">
        <f t="shared" si="18"/>
        <v>1.9822712330395684</v>
      </c>
      <c r="K98">
        <f t="shared" si="19"/>
        <v>1.1601443281696522</v>
      </c>
      <c r="L98">
        <v>96</v>
      </c>
      <c r="M98" s="1">
        <f t="shared" si="23"/>
        <v>0.9170280044712839</v>
      </c>
      <c r="N98" s="1">
        <f t="shared" si="24"/>
        <v>19.240000000000002</v>
      </c>
      <c r="O98" s="1">
        <f t="shared" si="25"/>
        <v>1.23712</v>
      </c>
      <c r="P98">
        <f t="shared" si="26"/>
        <v>1.886583973689089</v>
      </c>
      <c r="Q98">
        <f t="shared" si="20"/>
        <v>1.9822712330395684</v>
      </c>
      <c r="R98">
        <f t="shared" si="21"/>
        <v>1.0434510632127474</v>
      </c>
    </row>
    <row r="99" spans="5:18" ht="12.75">
      <c r="E99">
        <v>97</v>
      </c>
      <c r="F99" s="1">
        <f t="shared" si="17"/>
        <v>0.9362254921302786</v>
      </c>
      <c r="G99" s="1">
        <f t="shared" si="27"/>
        <v>19.43</v>
      </c>
      <c r="H99" s="1">
        <f t="shared" si="28"/>
        <v>1.23959</v>
      </c>
      <c r="I99">
        <f t="shared" si="22"/>
        <v>1.4595088065078703</v>
      </c>
      <c r="J99">
        <f t="shared" si="18"/>
        <v>1.9867717342662448</v>
      </c>
      <c r="K99">
        <f t="shared" si="19"/>
        <v>1.1667333462287324</v>
      </c>
      <c r="L99">
        <v>97</v>
      </c>
      <c r="M99" s="1">
        <f t="shared" si="23"/>
        <v>0.9184981210101483</v>
      </c>
      <c r="N99" s="1">
        <f t="shared" si="24"/>
        <v>19.43</v>
      </c>
      <c r="O99" s="1">
        <f t="shared" si="25"/>
        <v>1.23959</v>
      </c>
      <c r="P99">
        <f t="shared" si="26"/>
        <v>1.8729988401003022</v>
      </c>
      <c r="Q99">
        <f t="shared" si="20"/>
        <v>1.9867717342662448</v>
      </c>
      <c r="R99">
        <f t="shared" si="21"/>
        <v>1.0519106508748746</v>
      </c>
    </row>
    <row r="100" spans="5:18" ht="12.75">
      <c r="E100">
        <v>98</v>
      </c>
      <c r="F100" s="1">
        <f t="shared" si="17"/>
        <v>0.9371106815358848</v>
      </c>
      <c r="G100" s="1">
        <f t="shared" si="27"/>
        <v>19.62</v>
      </c>
      <c r="H100" s="1">
        <f t="shared" si="28"/>
        <v>1.24206</v>
      </c>
      <c r="I100">
        <f t="shared" si="22"/>
        <v>1.4504690794691217</v>
      </c>
      <c r="J100">
        <f t="shared" si="18"/>
        <v>1.9912260756924949</v>
      </c>
      <c r="K100">
        <f t="shared" si="19"/>
        <v>1.1732139998824906</v>
      </c>
      <c r="L100">
        <v>98</v>
      </c>
      <c r="M100" s="1">
        <f t="shared" si="23"/>
        <v>0.9199195719707137</v>
      </c>
      <c r="N100" s="1">
        <f t="shared" si="24"/>
        <v>19.62</v>
      </c>
      <c r="O100" s="1">
        <f t="shared" si="25"/>
        <v>1.24206</v>
      </c>
      <c r="P100">
        <f t="shared" si="26"/>
        <v>1.859641591248463</v>
      </c>
      <c r="Q100">
        <f t="shared" si="20"/>
        <v>1.9912260756924949</v>
      </c>
      <c r="R100">
        <f t="shared" si="21"/>
        <v>1.0602234731149593</v>
      </c>
    </row>
    <row r="101" spans="5:18" ht="12.75">
      <c r="E101">
        <v>99</v>
      </c>
      <c r="F101" s="1">
        <f t="shared" si="17"/>
        <v>0.9379703154173692</v>
      </c>
      <c r="G101" s="1">
        <f t="shared" si="27"/>
        <v>19.81</v>
      </c>
      <c r="H101" s="1">
        <f t="shared" si="28"/>
        <v>1.24453</v>
      </c>
      <c r="I101">
        <f t="shared" si="22"/>
        <v>1.4416601368931334</v>
      </c>
      <c r="J101">
        <f t="shared" si="18"/>
        <v>1.99563519459755</v>
      </c>
      <c r="K101">
        <f t="shared" si="19"/>
        <v>1.1795895213763916</v>
      </c>
      <c r="L101">
        <v>99</v>
      </c>
      <c r="M101" s="1">
        <f t="shared" si="23"/>
        <v>0.9212945190510391</v>
      </c>
      <c r="N101" s="1">
        <f t="shared" si="24"/>
        <v>19.81</v>
      </c>
      <c r="O101" s="1">
        <f t="shared" si="25"/>
        <v>1.24453</v>
      </c>
      <c r="P101">
        <f t="shared" si="26"/>
        <v>1.8465101890914315</v>
      </c>
      <c r="Q101">
        <f t="shared" si="20"/>
        <v>1.99563519459755</v>
      </c>
      <c r="R101">
        <f t="shared" si="21"/>
        <v>1.0683935103493505</v>
      </c>
    </row>
    <row r="102" spans="5:18" ht="12.75">
      <c r="E102">
        <v>100</v>
      </c>
      <c r="F102" s="1">
        <f t="shared" si="17"/>
        <v>0.9388054711897883</v>
      </c>
      <c r="G102" s="1">
        <f>1+Kr*E102</f>
        <v>20</v>
      </c>
      <c r="H102" s="1">
        <f>1+$C$5*$C$6*E102</f>
        <v>1.2469999999999999</v>
      </c>
      <c r="J102">
        <f t="shared" si="18"/>
        <v>2</v>
      </c>
      <c r="K102">
        <f t="shared" si="19"/>
        <v>1.1858630168007385</v>
      </c>
      <c r="L102">
        <v>100</v>
      </c>
      <c r="M102" s="1">
        <f>Kr*L102*((N102^(n-1)+LB*c_*O102^(n-1))/(N102^n+LB*O102^n))</f>
        <v>0.9226250094418232</v>
      </c>
      <c r="N102" s="1">
        <f>1+Kr*L102</f>
        <v>20</v>
      </c>
      <c r="O102" s="1">
        <f>1+$C$5*$C$6*L102</f>
        <v>1.2469999999999999</v>
      </c>
      <c r="Q102">
        <f t="shared" si="20"/>
        <v>2</v>
      </c>
      <c r="R102">
        <f t="shared" si="21"/>
        <v>1.0764246137470845</v>
      </c>
    </row>
  </sheetData>
  <printOptions/>
  <pageMargins left="0.75" right="0.75" top="1" bottom="1" header="0.5" footer="0.5"/>
  <pageSetup fitToHeight="1" fitToWidth="1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D.  Kahn</dc:creator>
  <cp:keywords/>
  <dc:description/>
  <cp:lastModifiedBy>Jason Kahn</cp:lastModifiedBy>
  <cp:lastPrinted>1998-04-22T14:34:45Z</cp:lastPrinted>
  <dcterms:created xsi:type="dcterms:W3CDTF">1998-04-22T02:04:12Z</dcterms:created>
  <cp:category/>
  <cp:version/>
  <cp:contentType/>
  <cp:contentStatus/>
</cp:coreProperties>
</file>